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300" yWindow="180" windowWidth="20610" windowHeight="11640" tabRatio="738" activeTab="2"/>
  </bookViews>
  <sheets>
    <sheet name="Research Notes" sheetId="54" r:id="rId1"/>
    <sheet name="MA" sheetId="1" r:id="rId2"/>
    <sheet name="MetroWest Service Area Charts" sheetId="58" r:id="rId3"/>
    <sheet name="MetroWest Service Area Total" sheetId="57" r:id="rId4"/>
    <sheet name="1" sheetId="19" r:id="rId5"/>
    <sheet name="2" sheetId="29" r:id="rId6"/>
    <sheet name="3" sheetId="30" r:id="rId7"/>
    <sheet name="4" sheetId="31" r:id="rId8"/>
    <sheet name="5" sheetId="35" r:id="rId9"/>
    <sheet name="6" sheetId="40" r:id="rId10"/>
    <sheet name="7" sheetId="41" r:id="rId11"/>
  </sheets>
  <definedNames>
    <definedName name="_xlnm.Print_Area" localSheetId="2">'MetroWest Service Area Charts'!$A$1:$G$95</definedName>
    <definedName name="_xlnm.Print_Area" localSheetId="3">'MetroWest Service Area Total'!$A$1:$G$126</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54" i="58" l="1"/>
  <c r="F55" i="58"/>
  <c r="F56" i="58"/>
  <c r="F57" i="58"/>
  <c r="F58" i="58"/>
  <c r="F59" i="58"/>
  <c r="F60" i="58"/>
  <c r="F62" i="58"/>
  <c r="F63" i="58"/>
  <c r="F64" i="58"/>
  <c r="F65" i="58"/>
  <c r="F66" i="58"/>
  <c r="F78" i="58"/>
  <c r="F79" i="58"/>
  <c r="G73" i="58"/>
  <c r="G74" i="58"/>
  <c r="G75" i="58"/>
  <c r="G76" i="58"/>
  <c r="G77" i="58"/>
  <c r="G78" i="58"/>
  <c r="G55" i="58"/>
  <c r="G56" i="58"/>
  <c r="G57" i="58"/>
  <c r="G58" i="58"/>
  <c r="G59" i="58"/>
  <c r="G60" i="58"/>
  <c r="G61" i="58"/>
  <c r="G62" i="58"/>
  <c r="G63" i="58"/>
  <c r="G64" i="58"/>
  <c r="G65" i="58"/>
  <c r="G66" i="58"/>
  <c r="G67" i="58"/>
  <c r="G68" i="58"/>
  <c r="G69" i="58"/>
  <c r="G70" i="58"/>
  <c r="G71" i="58"/>
  <c r="G72" i="58"/>
  <c r="G54" i="58"/>
  <c r="C118" i="57"/>
  <c r="C119" i="57"/>
  <c r="C120" i="57"/>
  <c r="C121" i="57"/>
  <c r="C122" i="57"/>
  <c r="C123" i="57"/>
  <c r="C124" i="57"/>
  <c r="C125" i="57"/>
  <c r="C126" i="57"/>
  <c r="C103" i="57"/>
  <c r="C104" i="57"/>
  <c r="C105" i="57"/>
  <c r="C106" i="57"/>
  <c r="C107" i="57"/>
  <c r="C108" i="57"/>
  <c r="C109" i="57"/>
  <c r="C110" i="57"/>
  <c r="C111" i="57"/>
  <c r="C112" i="57"/>
  <c r="C113" i="57"/>
  <c r="C114" i="57"/>
  <c r="C115" i="57"/>
  <c r="C116" i="57"/>
  <c r="C117" i="57"/>
  <c r="C102" i="57"/>
  <c r="B102" i="57"/>
  <c r="B103" i="57"/>
  <c r="B104" i="57"/>
  <c r="B105" i="57"/>
  <c r="B106" i="57"/>
  <c r="B107" i="57"/>
  <c r="B108" i="57"/>
  <c r="B110" i="57"/>
  <c r="B111" i="57"/>
  <c r="B112" i="57"/>
  <c r="B113" i="57"/>
  <c r="B114" i="57"/>
  <c r="B126" i="57"/>
  <c r="B127" i="57"/>
  <c r="B98" i="57"/>
  <c r="B75" i="58"/>
  <c r="F85" i="57"/>
  <c r="G70" i="57"/>
  <c r="G71" i="57"/>
  <c r="G72" i="57"/>
  <c r="G73" i="57"/>
  <c r="G74" i="57"/>
  <c r="G75" i="57"/>
  <c r="G76" i="57"/>
  <c r="G77" i="57"/>
  <c r="G78" i="57"/>
  <c r="G79" i="57"/>
  <c r="G80" i="57"/>
  <c r="G81" i="57"/>
  <c r="G82" i="57"/>
  <c r="G83" i="57"/>
  <c r="G84" i="57"/>
  <c r="G69" i="57"/>
  <c r="F64" i="57"/>
  <c r="G42" i="57"/>
  <c r="G43" i="57"/>
  <c r="G44" i="57"/>
  <c r="G45" i="57"/>
  <c r="G46" i="57"/>
  <c r="G47" i="57"/>
  <c r="G48" i="57"/>
  <c r="G49" i="57"/>
  <c r="G50" i="57"/>
  <c r="G51" i="57"/>
  <c r="G52" i="57"/>
  <c r="G53" i="57"/>
  <c r="G54" i="57"/>
  <c r="G55" i="57"/>
  <c r="G56" i="57"/>
  <c r="G57" i="57"/>
  <c r="G58" i="57"/>
  <c r="G59" i="57"/>
  <c r="G60" i="57"/>
  <c r="G61" i="57"/>
  <c r="G62" i="57"/>
  <c r="G63" i="57"/>
  <c r="G41" i="57"/>
  <c r="C78" i="57"/>
  <c r="C79" i="57"/>
  <c r="C80" i="57"/>
  <c r="C81" i="57"/>
  <c r="C82" i="57"/>
  <c r="C83" i="57"/>
  <c r="C84" i="57"/>
  <c r="C85" i="57"/>
  <c r="C86" i="57"/>
  <c r="C87" i="57"/>
  <c r="C88" i="57"/>
  <c r="C89" i="57"/>
  <c r="C90" i="57"/>
  <c r="C91" i="57"/>
  <c r="C92" i="57"/>
  <c r="C93" i="57"/>
  <c r="C94" i="57"/>
  <c r="C95" i="57"/>
  <c r="C96" i="57"/>
  <c r="C97" i="57"/>
  <c r="C77" i="57"/>
  <c r="F26" i="57"/>
  <c r="F27" i="57"/>
  <c r="F28" i="57"/>
  <c r="F29" i="57"/>
  <c r="F30" i="57"/>
  <c r="F25" i="57"/>
  <c r="F15" i="57"/>
  <c r="F16" i="57"/>
  <c r="F17" i="57"/>
  <c r="F18" i="57"/>
  <c r="F19" i="57"/>
  <c r="F14" i="57"/>
  <c r="F8" i="57"/>
  <c r="F7" i="57"/>
  <c r="B67" i="57"/>
  <c r="B68" i="57"/>
  <c r="B69" i="57"/>
  <c r="B70" i="57"/>
  <c r="B71" i="57"/>
  <c r="B72" i="57"/>
  <c r="B66" i="57"/>
  <c r="B56" i="57"/>
  <c r="B57" i="57"/>
  <c r="B58" i="57"/>
  <c r="B59" i="57"/>
  <c r="B60" i="57"/>
  <c r="B61" i="57"/>
  <c r="B55" i="57"/>
  <c r="B44" i="57"/>
  <c r="B43" i="57"/>
  <c r="B38" i="57"/>
  <c r="B37" i="57"/>
  <c r="B29" i="57"/>
  <c r="B30" i="57"/>
  <c r="B31" i="57"/>
  <c r="B32" i="57"/>
  <c r="B27" i="57"/>
  <c r="B28" i="57"/>
  <c r="B26" i="57"/>
  <c r="B15" i="57"/>
  <c r="B16" i="57"/>
  <c r="B17" i="57"/>
  <c r="B18" i="57"/>
  <c r="B19" i="57"/>
  <c r="B20" i="57"/>
  <c r="B14" i="57"/>
  <c r="B8" i="57"/>
  <c r="B7" i="57"/>
  <c r="B9" i="57"/>
  <c r="B33" i="57"/>
  <c r="B21" i="57"/>
  <c r="B45" i="57"/>
  <c r="B39" i="57"/>
  <c r="C37" i="57"/>
  <c r="B49" i="57"/>
  <c r="B50" i="57"/>
  <c r="F35" i="57"/>
  <c r="F36" i="57"/>
  <c r="C38" i="57"/>
  <c r="C32" i="57"/>
  <c r="F9" i="57"/>
  <c r="G8" i="57"/>
  <c r="C31" i="57"/>
  <c r="C29" i="57"/>
  <c r="C27" i="57"/>
  <c r="C26" i="57"/>
  <c r="C8" i="57"/>
  <c r="C30" i="57"/>
  <c r="C28" i="57"/>
  <c r="C7" i="57"/>
  <c r="C19" i="57"/>
  <c r="F37" i="57"/>
  <c r="G36" i="57"/>
  <c r="F20" i="57"/>
  <c r="G14" i="57"/>
  <c r="B62" i="57"/>
  <c r="C61" i="57"/>
  <c r="B73" i="57"/>
  <c r="C66" i="57"/>
  <c r="B51" i="57"/>
  <c r="C49" i="57"/>
  <c r="C20" i="57"/>
  <c r="F31" i="57"/>
  <c r="C44" i="57"/>
  <c r="G7" i="57"/>
  <c r="G28" i="57"/>
  <c r="G30" i="57"/>
  <c r="G26" i="57"/>
  <c r="G29" i="57"/>
  <c r="C14" i="57"/>
  <c r="C15" i="57"/>
  <c r="C18" i="57"/>
  <c r="G18" i="57"/>
  <c r="C16" i="57"/>
  <c r="C60" i="57"/>
  <c r="C17" i="57"/>
  <c r="C59" i="57"/>
  <c r="C50" i="57"/>
  <c r="C43" i="57"/>
  <c r="C71" i="57"/>
  <c r="C56" i="57"/>
  <c r="C55" i="57"/>
  <c r="C67" i="57"/>
  <c r="C69" i="57"/>
  <c r="C72" i="57"/>
  <c r="C68" i="57"/>
  <c r="C70" i="57"/>
  <c r="G25" i="57"/>
  <c r="G19" i="57"/>
  <c r="G15" i="57"/>
  <c r="G17" i="57"/>
  <c r="G35" i="57"/>
  <c r="C58" i="57"/>
  <c r="G16" i="57"/>
  <c r="C57" i="57"/>
  <c r="G27" i="57"/>
  <c r="B21" i="40"/>
  <c r="B141" i="41"/>
  <c r="C140" i="41"/>
  <c r="B134" i="41"/>
  <c r="C133" i="41"/>
  <c r="F73" i="41"/>
  <c r="F72" i="41"/>
  <c r="F68" i="41"/>
  <c r="G67" i="41"/>
  <c r="F57" i="41"/>
  <c r="G56" i="41"/>
  <c r="G52" i="41"/>
  <c r="F46" i="41"/>
  <c r="G45" i="41"/>
  <c r="F37" i="41"/>
  <c r="G36" i="41"/>
  <c r="F26" i="41"/>
  <c r="G25" i="41"/>
  <c r="B64" i="41"/>
  <c r="C62" i="41"/>
  <c r="B54" i="41"/>
  <c r="C53" i="41"/>
  <c r="B38" i="41"/>
  <c r="B37" i="41"/>
  <c r="B33" i="41"/>
  <c r="C32" i="41"/>
  <c r="B21" i="41"/>
  <c r="C20" i="41"/>
  <c r="B9" i="41"/>
  <c r="C8" i="41"/>
  <c r="B152" i="40"/>
  <c r="C150" i="40"/>
  <c r="B143" i="40"/>
  <c r="C142" i="40"/>
  <c r="F73" i="40"/>
  <c r="F72" i="40"/>
  <c r="F68" i="40"/>
  <c r="G67" i="40"/>
  <c r="F57" i="40"/>
  <c r="G56" i="40"/>
  <c r="F46" i="40"/>
  <c r="G45" i="40"/>
  <c r="F37" i="40"/>
  <c r="G36" i="40"/>
  <c r="F26" i="40"/>
  <c r="G25" i="40"/>
  <c r="B69" i="40"/>
  <c r="C68" i="40"/>
  <c r="B54" i="40"/>
  <c r="C53" i="40"/>
  <c r="B38" i="40"/>
  <c r="B37" i="40"/>
  <c r="B33" i="40"/>
  <c r="C32" i="40"/>
  <c r="C20" i="40"/>
  <c r="C19" i="40"/>
  <c r="C18" i="40"/>
  <c r="C17" i="40"/>
  <c r="C16" i="40"/>
  <c r="C15" i="40"/>
  <c r="C14" i="40"/>
  <c r="B9" i="40"/>
  <c r="C8" i="40"/>
  <c r="B160" i="35"/>
  <c r="C159" i="35"/>
  <c r="B144" i="35"/>
  <c r="C143" i="35"/>
  <c r="C133" i="35"/>
  <c r="F73" i="35"/>
  <c r="F72" i="35"/>
  <c r="F68" i="35"/>
  <c r="G67" i="35"/>
  <c r="F57" i="35"/>
  <c r="G56" i="35"/>
  <c r="F46" i="35"/>
  <c r="G45" i="35"/>
  <c r="F37" i="35"/>
  <c r="G36" i="35"/>
  <c r="F26" i="35"/>
  <c r="G25" i="35"/>
  <c r="B69" i="35"/>
  <c r="C68" i="35"/>
  <c r="B54" i="35"/>
  <c r="C53" i="35"/>
  <c r="B38" i="35"/>
  <c r="B37" i="35"/>
  <c r="B33" i="35"/>
  <c r="C32" i="35"/>
  <c r="B21" i="35"/>
  <c r="C20" i="35"/>
  <c r="B9" i="35"/>
  <c r="C8" i="35"/>
  <c r="B154" i="31"/>
  <c r="C153" i="31"/>
  <c r="B144" i="31"/>
  <c r="C143" i="31"/>
  <c r="F73" i="31"/>
  <c r="F72" i="31"/>
  <c r="F68" i="31"/>
  <c r="G67" i="31"/>
  <c r="F57" i="31"/>
  <c r="G56" i="31"/>
  <c r="F46" i="31"/>
  <c r="G45" i="31"/>
  <c r="F37" i="31"/>
  <c r="G36" i="31"/>
  <c r="F26" i="31"/>
  <c r="G25" i="31"/>
  <c r="B69" i="31"/>
  <c r="C68" i="31"/>
  <c r="B54" i="31"/>
  <c r="C53" i="31"/>
  <c r="B38" i="31"/>
  <c r="B37" i="31"/>
  <c r="B33" i="31"/>
  <c r="C32" i="31"/>
  <c r="B21" i="31"/>
  <c r="C20" i="31"/>
  <c r="B9" i="31"/>
  <c r="C8" i="31"/>
  <c r="B154" i="30"/>
  <c r="C152" i="30"/>
  <c r="B143" i="30"/>
  <c r="C142" i="30"/>
  <c r="C134" i="30"/>
  <c r="C132" i="30"/>
  <c r="F73" i="30"/>
  <c r="F72" i="30"/>
  <c r="F68" i="30"/>
  <c r="G67" i="30"/>
  <c r="F57" i="30"/>
  <c r="G56" i="30"/>
  <c r="F46" i="30"/>
  <c r="G45" i="30"/>
  <c r="F37" i="30"/>
  <c r="G36" i="30"/>
  <c r="F26" i="30"/>
  <c r="G25" i="30"/>
  <c r="B69" i="30"/>
  <c r="C68" i="30"/>
  <c r="B54" i="30"/>
  <c r="C53" i="30"/>
  <c r="B38" i="30"/>
  <c r="B37" i="30"/>
  <c r="B33" i="30"/>
  <c r="C32" i="30"/>
  <c r="B21" i="30"/>
  <c r="C20" i="30"/>
  <c r="B9" i="30"/>
  <c r="C8" i="30"/>
  <c r="B146" i="29"/>
  <c r="C145" i="29"/>
  <c r="B137" i="29"/>
  <c r="C134" i="29"/>
  <c r="F73" i="29"/>
  <c r="F72" i="29"/>
  <c r="F68" i="29"/>
  <c r="G67" i="29"/>
  <c r="F57" i="29"/>
  <c r="G56" i="29"/>
  <c r="F46" i="29"/>
  <c r="G45" i="29"/>
  <c r="F37" i="29"/>
  <c r="G36" i="29"/>
  <c r="F26" i="29"/>
  <c r="G25" i="29"/>
  <c r="B64" i="29"/>
  <c r="C63" i="29"/>
  <c r="B54" i="29"/>
  <c r="C53" i="29"/>
  <c r="B38" i="29"/>
  <c r="B37" i="29"/>
  <c r="B33" i="29"/>
  <c r="C32" i="29"/>
  <c r="B21" i="29"/>
  <c r="C20" i="29"/>
  <c r="B9" i="29"/>
  <c r="C8" i="29"/>
  <c r="B152" i="19"/>
  <c r="C150" i="19"/>
  <c r="B143" i="19"/>
  <c r="C142" i="19"/>
  <c r="C133" i="19"/>
  <c r="F73" i="19"/>
  <c r="F72" i="19"/>
  <c r="F68" i="19"/>
  <c r="G67" i="19"/>
  <c r="F57" i="19"/>
  <c r="G56" i="19"/>
  <c r="F46" i="19"/>
  <c r="G45" i="19"/>
  <c r="F37" i="19"/>
  <c r="G36" i="19"/>
  <c r="F26" i="19"/>
  <c r="G25" i="19"/>
  <c r="B69" i="19"/>
  <c r="C68" i="19"/>
  <c r="B54" i="19"/>
  <c r="C53" i="19"/>
  <c r="B38" i="19"/>
  <c r="B37" i="19"/>
  <c r="B33" i="19"/>
  <c r="C32" i="19"/>
  <c r="B21" i="19"/>
  <c r="C20" i="19"/>
  <c r="B9" i="19"/>
  <c r="C8" i="19"/>
  <c r="B199" i="1"/>
  <c r="C179" i="1"/>
  <c r="B173" i="1"/>
  <c r="C154" i="1"/>
  <c r="B147" i="1"/>
  <c r="B146" i="1"/>
  <c r="B142" i="1"/>
  <c r="C137" i="1"/>
  <c r="B131" i="1"/>
  <c r="C127" i="1"/>
  <c r="B121" i="1"/>
  <c r="C119" i="1"/>
  <c r="B111" i="1"/>
  <c r="C106" i="1"/>
  <c r="B100" i="1"/>
  <c r="C94" i="1"/>
  <c r="B89" i="1"/>
  <c r="C70" i="1"/>
  <c r="B38" i="1"/>
  <c r="B37" i="1"/>
  <c r="B33" i="1"/>
  <c r="C28" i="1"/>
  <c r="B21" i="1"/>
  <c r="C15" i="1"/>
  <c r="B9" i="1"/>
  <c r="C135" i="19"/>
  <c r="C137" i="19"/>
  <c r="C27" i="41"/>
  <c r="C59" i="41"/>
  <c r="G30" i="40"/>
  <c r="G51" i="40"/>
  <c r="G62" i="40"/>
  <c r="C27" i="40"/>
  <c r="G19" i="40"/>
  <c r="G21" i="40"/>
  <c r="G64" i="40"/>
  <c r="C59" i="40"/>
  <c r="C14" i="35"/>
  <c r="C27" i="35"/>
  <c r="G62" i="35"/>
  <c r="C16" i="35"/>
  <c r="C26" i="35"/>
  <c r="C29" i="35"/>
  <c r="C45" i="35"/>
  <c r="C60" i="35"/>
  <c r="G44" i="35"/>
  <c r="G51" i="35"/>
  <c r="G64" i="35"/>
  <c r="G30" i="31"/>
  <c r="C27" i="31"/>
  <c r="C29" i="31"/>
  <c r="G32" i="31"/>
  <c r="G62" i="31"/>
  <c r="C15" i="31"/>
  <c r="C60" i="31"/>
  <c r="G64" i="31"/>
  <c r="C27" i="30"/>
  <c r="C29" i="30"/>
  <c r="C16" i="30"/>
  <c r="C60" i="30"/>
  <c r="G19" i="30"/>
  <c r="G62" i="30"/>
  <c r="C26" i="29"/>
  <c r="G62" i="29"/>
  <c r="G51" i="29"/>
  <c r="G64" i="29"/>
  <c r="C26" i="19"/>
  <c r="C28" i="19"/>
  <c r="C59" i="19"/>
  <c r="C61" i="19"/>
  <c r="G19" i="19"/>
  <c r="G21" i="19"/>
  <c r="C63" i="19"/>
  <c r="B39" i="1"/>
  <c r="C38" i="1"/>
  <c r="C15" i="19"/>
  <c r="G64" i="19"/>
  <c r="C65" i="19"/>
  <c r="G23" i="19"/>
  <c r="C29" i="29"/>
  <c r="G66" i="29"/>
  <c r="G21" i="30"/>
  <c r="G31" i="30"/>
  <c r="G64" i="30"/>
  <c r="G34" i="31"/>
  <c r="C17" i="31"/>
  <c r="C58" i="31"/>
  <c r="C64" i="31"/>
  <c r="G63" i="31"/>
  <c r="G65" i="31"/>
  <c r="C135" i="31"/>
  <c r="C149" i="31"/>
  <c r="C49" i="35"/>
  <c r="C58" i="35"/>
  <c r="C64" i="35"/>
  <c r="G22" i="35"/>
  <c r="G32" i="35"/>
  <c r="C135" i="35"/>
  <c r="C151" i="35"/>
  <c r="G53" i="35"/>
  <c r="G66" i="35"/>
  <c r="C58" i="40"/>
  <c r="C61" i="40"/>
  <c r="G32" i="40"/>
  <c r="G53" i="40"/>
  <c r="G66" i="40"/>
  <c r="C29" i="41"/>
  <c r="C45" i="41"/>
  <c r="C58" i="41"/>
  <c r="C60" i="41"/>
  <c r="G19" i="41"/>
  <c r="G31" i="41"/>
  <c r="C65" i="40"/>
  <c r="C29" i="40"/>
  <c r="C45" i="40"/>
  <c r="G55" i="40"/>
  <c r="C15" i="35"/>
  <c r="C18" i="35"/>
  <c r="C28" i="35"/>
  <c r="C31" i="35"/>
  <c r="C59" i="35"/>
  <c r="C62" i="35"/>
  <c r="C66" i="35"/>
  <c r="G20" i="35"/>
  <c r="G24" i="35"/>
  <c r="G30" i="35"/>
  <c r="G34" i="35"/>
  <c r="C134" i="35"/>
  <c r="C139" i="35"/>
  <c r="C149" i="35"/>
  <c r="C155" i="35"/>
  <c r="G52" i="31"/>
  <c r="G66" i="31"/>
  <c r="C14" i="31"/>
  <c r="C16" i="31"/>
  <c r="C18" i="31"/>
  <c r="C26" i="31"/>
  <c r="C28" i="31"/>
  <c r="C31" i="31"/>
  <c r="C44" i="31"/>
  <c r="C62" i="31"/>
  <c r="C66" i="31"/>
  <c r="G20" i="31"/>
  <c r="C151" i="31"/>
  <c r="C14" i="30"/>
  <c r="C18" i="30"/>
  <c r="C26" i="30"/>
  <c r="C28" i="30"/>
  <c r="C31" i="30"/>
  <c r="C43" i="30"/>
  <c r="G52" i="30"/>
  <c r="C133" i="30"/>
  <c r="C135" i="30"/>
  <c r="C148" i="30"/>
  <c r="C14" i="29"/>
  <c r="C142" i="29"/>
  <c r="C27" i="19"/>
  <c r="C29" i="19"/>
  <c r="C46" i="19"/>
  <c r="G44" i="19"/>
  <c r="G52" i="19"/>
  <c r="G62" i="19"/>
  <c r="G66" i="19"/>
  <c r="C132" i="19"/>
  <c r="C134" i="19"/>
  <c r="C136" i="19"/>
  <c r="C138" i="19"/>
  <c r="C148" i="19"/>
  <c r="G33" i="41"/>
  <c r="G54" i="41"/>
  <c r="G63" i="41"/>
  <c r="C129" i="41"/>
  <c r="C131" i="41"/>
  <c r="C15" i="41"/>
  <c r="G21" i="41"/>
  <c r="G65" i="41"/>
  <c r="C128" i="41"/>
  <c r="C130" i="41"/>
  <c r="C139" i="41"/>
  <c r="C132" i="41"/>
  <c r="G62" i="41"/>
  <c r="G64" i="41"/>
  <c r="G66" i="41"/>
  <c r="G51" i="41"/>
  <c r="G53" i="41"/>
  <c r="G55" i="41"/>
  <c r="G44" i="41"/>
  <c r="G30" i="41"/>
  <c r="G32" i="41"/>
  <c r="G34" i="41"/>
  <c r="C148" i="40"/>
  <c r="C26" i="40"/>
  <c r="C28" i="40"/>
  <c r="C31" i="40"/>
  <c r="C43" i="40"/>
  <c r="C49" i="40"/>
  <c r="C60" i="40"/>
  <c r="C63" i="40"/>
  <c r="C67" i="40"/>
  <c r="G23" i="40"/>
  <c r="G34" i="40"/>
  <c r="C149" i="40"/>
  <c r="C151" i="40"/>
  <c r="C134" i="40"/>
  <c r="C138" i="40"/>
  <c r="C132" i="40"/>
  <c r="C136" i="40"/>
  <c r="C140" i="40"/>
  <c r="C133" i="40"/>
  <c r="C135" i="40"/>
  <c r="C137" i="40"/>
  <c r="C139" i="40"/>
  <c r="C141" i="40"/>
  <c r="G63" i="40"/>
  <c r="G65" i="40"/>
  <c r="G52" i="40"/>
  <c r="G54" i="40"/>
  <c r="G44" i="40"/>
  <c r="G31" i="40"/>
  <c r="G33" i="40"/>
  <c r="G35" i="40"/>
  <c r="C150" i="35"/>
  <c r="C153" i="35"/>
  <c r="C157" i="35"/>
  <c r="C152" i="35"/>
  <c r="C154" i="35"/>
  <c r="C156" i="35"/>
  <c r="C158" i="35"/>
  <c r="C137" i="35"/>
  <c r="C141" i="35"/>
  <c r="C136" i="35"/>
  <c r="C138" i="35"/>
  <c r="C140" i="35"/>
  <c r="C142" i="35"/>
  <c r="G63" i="35"/>
  <c r="G65" i="35"/>
  <c r="G52" i="35"/>
  <c r="G55" i="35"/>
  <c r="G31" i="35"/>
  <c r="G33" i="35"/>
  <c r="G35" i="35"/>
  <c r="C48" i="31"/>
  <c r="C139" i="31"/>
  <c r="G22" i="31"/>
  <c r="G54" i="31"/>
  <c r="C150" i="31"/>
  <c r="C152" i="31"/>
  <c r="C133" i="31"/>
  <c r="C137" i="31"/>
  <c r="C141" i="31"/>
  <c r="C134" i="31"/>
  <c r="C136" i="31"/>
  <c r="C138" i="31"/>
  <c r="C140" i="31"/>
  <c r="C142" i="31"/>
  <c r="G51" i="31"/>
  <c r="G53" i="31"/>
  <c r="G55" i="31"/>
  <c r="G44" i="31"/>
  <c r="G31" i="31"/>
  <c r="G33" i="31"/>
  <c r="G35" i="31"/>
  <c r="C150" i="30"/>
  <c r="C47" i="30"/>
  <c r="C58" i="30"/>
  <c r="C64" i="30"/>
  <c r="G23" i="30"/>
  <c r="G33" i="30"/>
  <c r="G54" i="30"/>
  <c r="G66" i="30"/>
  <c r="C137" i="30"/>
  <c r="C149" i="30"/>
  <c r="C151" i="30"/>
  <c r="C153" i="30"/>
  <c r="C139" i="30"/>
  <c r="C136" i="30"/>
  <c r="C138" i="30"/>
  <c r="C141" i="30"/>
  <c r="G63" i="30"/>
  <c r="G65" i="30"/>
  <c r="G51" i="30"/>
  <c r="G53" i="30"/>
  <c r="G55" i="30"/>
  <c r="G44" i="30"/>
  <c r="G30" i="30"/>
  <c r="G32" i="30"/>
  <c r="G35" i="30"/>
  <c r="C143" i="29"/>
  <c r="C27" i="29"/>
  <c r="C31" i="29"/>
  <c r="C43" i="29"/>
  <c r="G32" i="29"/>
  <c r="G53" i="29"/>
  <c r="C144" i="29"/>
  <c r="C130" i="29"/>
  <c r="G55" i="29"/>
  <c r="C17" i="29"/>
  <c r="C47" i="29"/>
  <c r="C61" i="29"/>
  <c r="G21" i="29"/>
  <c r="G30" i="29"/>
  <c r="G34" i="29"/>
  <c r="C128" i="29"/>
  <c r="C132" i="29"/>
  <c r="C136" i="29"/>
  <c r="G63" i="29"/>
  <c r="G65" i="29"/>
  <c r="G44" i="29"/>
  <c r="G31" i="29"/>
  <c r="G33" i="29"/>
  <c r="G35" i="29"/>
  <c r="C149" i="19"/>
  <c r="C14" i="19"/>
  <c r="C17" i="19"/>
  <c r="C31" i="19"/>
  <c r="B39" i="19"/>
  <c r="C38" i="19"/>
  <c r="C44" i="19"/>
  <c r="C50" i="19"/>
  <c r="C67" i="19"/>
  <c r="G54" i="19"/>
  <c r="C139" i="19"/>
  <c r="C151" i="19"/>
  <c r="C141" i="19"/>
  <c r="G63" i="19"/>
  <c r="G65" i="19"/>
  <c r="G51" i="19"/>
  <c r="G53" i="19"/>
  <c r="G55" i="19"/>
  <c r="G30" i="19"/>
  <c r="G32" i="19"/>
  <c r="G34" i="19"/>
  <c r="G31" i="19"/>
  <c r="G33" i="19"/>
  <c r="G35" i="19"/>
  <c r="C198" i="1"/>
  <c r="C196" i="1"/>
  <c r="C194" i="1"/>
  <c r="C192" i="1"/>
  <c r="C190" i="1"/>
  <c r="C188" i="1"/>
  <c r="C186" i="1"/>
  <c r="C184" i="1"/>
  <c r="C182" i="1"/>
  <c r="C180" i="1"/>
  <c r="C178" i="1"/>
  <c r="C197" i="1"/>
  <c r="C195" i="1"/>
  <c r="C193" i="1"/>
  <c r="C191" i="1"/>
  <c r="C189" i="1"/>
  <c r="C187" i="1"/>
  <c r="C185" i="1"/>
  <c r="C183" i="1"/>
  <c r="C181" i="1"/>
  <c r="C152" i="1"/>
  <c r="C171" i="1"/>
  <c r="C169" i="1"/>
  <c r="C167" i="1"/>
  <c r="C165" i="1"/>
  <c r="C163" i="1"/>
  <c r="C161" i="1"/>
  <c r="C159" i="1"/>
  <c r="C157" i="1"/>
  <c r="C155" i="1"/>
  <c r="C153" i="1"/>
  <c r="C172" i="1"/>
  <c r="C170" i="1"/>
  <c r="C168" i="1"/>
  <c r="C166" i="1"/>
  <c r="C164" i="1"/>
  <c r="C162" i="1"/>
  <c r="C160" i="1"/>
  <c r="C158" i="1"/>
  <c r="C156" i="1"/>
  <c r="C136" i="1"/>
  <c r="C140" i="1"/>
  <c r="C138" i="1"/>
  <c r="C141" i="1"/>
  <c r="C139" i="1"/>
  <c r="C126" i="1"/>
  <c r="C130" i="1"/>
  <c r="C128" i="1"/>
  <c r="C125" i="1"/>
  <c r="C129" i="1"/>
  <c r="C104" i="1"/>
  <c r="C14" i="41"/>
  <c r="C17" i="41"/>
  <c r="C26" i="41"/>
  <c r="C28" i="41"/>
  <c r="C31" i="41"/>
  <c r="C43" i="41"/>
  <c r="C48" i="41"/>
  <c r="G35" i="41"/>
  <c r="G23" i="41"/>
  <c r="C61" i="41"/>
  <c r="C63" i="41"/>
  <c r="C30" i="40"/>
  <c r="C62" i="40"/>
  <c r="C64" i="40"/>
  <c r="C66" i="40"/>
  <c r="C61" i="35"/>
  <c r="C63" i="35"/>
  <c r="C65" i="35"/>
  <c r="C67" i="35"/>
  <c r="C59" i="31"/>
  <c r="C61" i="31"/>
  <c r="C63" i="31"/>
  <c r="C65" i="31"/>
  <c r="C67" i="31"/>
  <c r="C62" i="30"/>
  <c r="C66" i="30"/>
  <c r="C59" i="30"/>
  <c r="C61" i="30"/>
  <c r="C63" i="30"/>
  <c r="C65" i="30"/>
  <c r="C67" i="30"/>
  <c r="C15" i="29"/>
  <c r="C19" i="29"/>
  <c r="C45" i="29"/>
  <c r="C49" i="29"/>
  <c r="C59" i="29"/>
  <c r="G19" i="29"/>
  <c r="G23" i="29"/>
  <c r="G52" i="29"/>
  <c r="G54" i="29"/>
  <c r="C129" i="29"/>
  <c r="C131" i="29"/>
  <c r="C133" i="29"/>
  <c r="C135" i="29"/>
  <c r="C58" i="29"/>
  <c r="C60" i="29"/>
  <c r="C62" i="29"/>
  <c r="C58" i="19"/>
  <c r="C60" i="19"/>
  <c r="C62" i="19"/>
  <c r="C64" i="19"/>
  <c r="C66" i="19"/>
  <c r="C68" i="1"/>
  <c r="C87" i="1"/>
  <c r="C85" i="1"/>
  <c r="C83" i="1"/>
  <c r="C81" i="1"/>
  <c r="C79" i="1"/>
  <c r="C77" i="1"/>
  <c r="C75" i="1"/>
  <c r="C73" i="1"/>
  <c r="C71" i="1"/>
  <c r="C69" i="1"/>
  <c r="C88" i="1"/>
  <c r="C86" i="1"/>
  <c r="C84" i="1"/>
  <c r="C82" i="1"/>
  <c r="C80" i="1"/>
  <c r="C78" i="1"/>
  <c r="C76" i="1"/>
  <c r="C74" i="1"/>
  <c r="C72" i="1"/>
  <c r="G20" i="41"/>
  <c r="G22" i="41"/>
  <c r="G24" i="41"/>
  <c r="G20" i="40"/>
  <c r="G22" i="40"/>
  <c r="G24" i="40"/>
  <c r="G19" i="35"/>
  <c r="G21" i="35"/>
  <c r="G23" i="35"/>
  <c r="G19" i="31"/>
  <c r="G21" i="31"/>
  <c r="G24" i="31"/>
  <c r="G20" i="30"/>
  <c r="G22" i="30"/>
  <c r="G24" i="30"/>
  <c r="G20" i="29"/>
  <c r="G22" i="29"/>
  <c r="G24" i="29"/>
  <c r="G20" i="19"/>
  <c r="G22" i="19"/>
  <c r="G24" i="19"/>
  <c r="C93" i="1"/>
  <c r="C44" i="41"/>
  <c r="C46" i="41"/>
  <c r="C50" i="41"/>
  <c r="C47" i="41"/>
  <c r="C49" i="41"/>
  <c r="C52" i="41"/>
  <c r="C30" i="41"/>
  <c r="C16" i="41"/>
  <c r="C19" i="41"/>
  <c r="C7" i="41"/>
  <c r="C18" i="41"/>
  <c r="B39" i="41"/>
  <c r="C38" i="41"/>
  <c r="F74" i="41"/>
  <c r="G72" i="41"/>
  <c r="C51" i="41"/>
  <c r="C44" i="40"/>
  <c r="C47" i="40"/>
  <c r="C51" i="40"/>
  <c r="C46" i="40"/>
  <c r="C48" i="40"/>
  <c r="C50" i="40"/>
  <c r="C52" i="40"/>
  <c r="C7" i="40"/>
  <c r="B39" i="40"/>
  <c r="C37" i="40"/>
  <c r="F74" i="40"/>
  <c r="G73" i="40"/>
  <c r="C43" i="35"/>
  <c r="C47" i="35"/>
  <c r="C51" i="35"/>
  <c r="C44" i="35"/>
  <c r="C46" i="35"/>
  <c r="C48" i="35"/>
  <c r="C50" i="35"/>
  <c r="C52" i="35"/>
  <c r="C30" i="35"/>
  <c r="C17" i="35"/>
  <c r="C19" i="35"/>
  <c r="C7" i="35"/>
  <c r="B39" i="35"/>
  <c r="C38" i="35"/>
  <c r="F74" i="35"/>
  <c r="G73" i="35"/>
  <c r="G54" i="35"/>
  <c r="C46" i="31"/>
  <c r="C50" i="31"/>
  <c r="C43" i="31"/>
  <c r="C45" i="31"/>
  <c r="C47" i="31"/>
  <c r="C49" i="31"/>
  <c r="C52" i="31"/>
  <c r="C30" i="31"/>
  <c r="C19" i="31"/>
  <c r="C7" i="31"/>
  <c r="B39" i="31"/>
  <c r="C37" i="31"/>
  <c r="F74" i="31"/>
  <c r="G73" i="31"/>
  <c r="C51" i="31"/>
  <c r="G23" i="31"/>
  <c r="C45" i="30"/>
  <c r="C50" i="30"/>
  <c r="C44" i="30"/>
  <c r="C46" i="30"/>
  <c r="C48" i="30"/>
  <c r="C52" i="30"/>
  <c r="C30" i="30"/>
  <c r="C15" i="30"/>
  <c r="C17" i="30"/>
  <c r="C19" i="30"/>
  <c r="C7" i="30"/>
  <c r="B39" i="30"/>
  <c r="C37" i="30"/>
  <c r="F74" i="30"/>
  <c r="G72" i="30"/>
  <c r="C49" i="30"/>
  <c r="C51" i="30"/>
  <c r="G34" i="30"/>
  <c r="C140" i="30"/>
  <c r="C44" i="29"/>
  <c r="C46" i="29"/>
  <c r="C48" i="29"/>
  <c r="C50" i="29"/>
  <c r="C52" i="29"/>
  <c r="C28" i="29"/>
  <c r="C30" i="29"/>
  <c r="C16" i="29"/>
  <c r="C18" i="29"/>
  <c r="C7" i="29"/>
  <c r="B39" i="29"/>
  <c r="C38" i="29"/>
  <c r="F74" i="29"/>
  <c r="G73" i="29"/>
  <c r="C51" i="29"/>
  <c r="C43" i="19"/>
  <c r="C45" i="19"/>
  <c r="C48" i="19"/>
  <c r="C52" i="19"/>
  <c r="C47" i="19"/>
  <c r="C49" i="19"/>
  <c r="C51" i="19"/>
  <c r="C16" i="19"/>
  <c r="C19" i="19"/>
  <c r="C7" i="19"/>
  <c r="C37" i="19"/>
  <c r="C18" i="19"/>
  <c r="C30" i="19"/>
  <c r="F74" i="19"/>
  <c r="G73" i="19"/>
  <c r="C140" i="19"/>
  <c r="B148" i="1"/>
  <c r="C147" i="1"/>
  <c r="C120" i="1"/>
  <c r="C97" i="1"/>
  <c r="C99" i="1"/>
  <c r="C95" i="1"/>
  <c r="C109" i="1"/>
  <c r="C107" i="1"/>
  <c r="C105" i="1"/>
  <c r="C110" i="1"/>
  <c r="C108" i="1"/>
  <c r="C98" i="1"/>
  <c r="C96" i="1"/>
  <c r="B64" i="1"/>
  <c r="C37" i="1"/>
  <c r="C26" i="1"/>
  <c r="C29" i="1"/>
  <c r="C31" i="1"/>
  <c r="C27" i="1"/>
  <c r="C32" i="1"/>
  <c r="C30" i="1"/>
  <c r="C20" i="1"/>
  <c r="C14" i="1"/>
  <c r="C18" i="1"/>
  <c r="C19" i="1"/>
  <c r="C16" i="1"/>
  <c r="C17" i="1"/>
  <c r="C8" i="1"/>
  <c r="C7" i="1"/>
  <c r="C146" i="1"/>
  <c r="C37" i="41"/>
  <c r="G73" i="41"/>
  <c r="C38" i="40"/>
  <c r="G72" i="40"/>
  <c r="C37" i="35"/>
  <c r="G72" i="35"/>
  <c r="C38" i="31"/>
  <c r="G72" i="31"/>
  <c r="C38" i="30"/>
  <c r="G73" i="30"/>
  <c r="C37" i="29"/>
  <c r="G72" i="29"/>
  <c r="G72" i="19"/>
  <c r="C45" i="1"/>
  <c r="C47" i="1"/>
  <c r="C49" i="1"/>
  <c r="C51" i="1"/>
  <c r="C53" i="1"/>
  <c r="C55" i="1"/>
  <c r="C57" i="1"/>
  <c r="C59" i="1"/>
  <c r="C61" i="1"/>
  <c r="C63" i="1"/>
  <c r="C44" i="1"/>
  <c r="C46" i="1"/>
  <c r="C48" i="1"/>
  <c r="C50" i="1"/>
  <c r="C52" i="1"/>
  <c r="C54" i="1"/>
  <c r="C56" i="1"/>
  <c r="C58" i="1"/>
  <c r="C60" i="1"/>
  <c r="C62" i="1"/>
  <c r="C43" i="1"/>
</calcChain>
</file>

<file path=xl/sharedStrings.xml><?xml version="1.0" encoding="utf-8"?>
<sst xmlns="http://schemas.openxmlformats.org/spreadsheetml/2006/main" count="1938" uniqueCount="227">
  <si>
    <t>English Proficiency</t>
  </si>
  <si>
    <t>Population</t>
  </si>
  <si>
    <t>Percent</t>
  </si>
  <si>
    <t>English Proficient</t>
  </si>
  <si>
    <t>Limited English Proficiency</t>
  </si>
  <si>
    <t>Total</t>
  </si>
  <si>
    <t>Income to Poverty Ratio</t>
  </si>
  <si>
    <t>Estimate</t>
  </si>
  <si>
    <t>501% and Over</t>
  </si>
  <si>
    <t>Missing Data</t>
  </si>
  <si>
    <t>Income to Poverty Ratio of LEP Population</t>
  </si>
  <si>
    <t>Language Spoken of LEP Population</t>
  </si>
  <si>
    <t>Language Spoken</t>
  </si>
  <si>
    <t>Spanish</t>
  </si>
  <si>
    <t>Portuguese</t>
  </si>
  <si>
    <t>Chinese</t>
  </si>
  <si>
    <t>French Creole</t>
  </si>
  <si>
    <t>Vietnamese</t>
  </si>
  <si>
    <t>Russian</t>
  </si>
  <si>
    <t>French</t>
  </si>
  <si>
    <t>Italian</t>
  </si>
  <si>
    <t>Cambodian</t>
  </si>
  <si>
    <t>Cantonese</t>
  </si>
  <si>
    <t>Arabic</t>
  </si>
  <si>
    <t>Korean</t>
  </si>
  <si>
    <t>Polish</t>
  </si>
  <si>
    <t>Greek</t>
  </si>
  <si>
    <t>Mandarin</t>
  </si>
  <si>
    <t>Albanian</t>
  </si>
  <si>
    <t>Hindi</t>
  </si>
  <si>
    <t>Japanese</t>
  </si>
  <si>
    <t>Kru, Ibo, Yoruba</t>
  </si>
  <si>
    <t>Tagalog</t>
  </si>
  <si>
    <t>Other</t>
  </si>
  <si>
    <t>English Proficiency of Total Population</t>
  </si>
  <si>
    <t>Income to Poverty Ratio of Total Population</t>
  </si>
  <si>
    <t>0-100%</t>
  </si>
  <si>
    <t>101%-200%</t>
  </si>
  <si>
    <t>201%-300%</t>
  </si>
  <si>
    <t>301%-400%</t>
  </si>
  <si>
    <t>401%-500%</t>
  </si>
  <si>
    <t>LEP Population: Income Under 200% of Poverty</t>
  </si>
  <si>
    <t>Language Spoken of LEP Population Under 200% Of Poverty</t>
  </si>
  <si>
    <t>Massachusetts</t>
  </si>
  <si>
    <t>Age Distribution of LEP Population</t>
  </si>
  <si>
    <t>Age</t>
  </si>
  <si>
    <t>5 to 17 Years</t>
  </si>
  <si>
    <t>18 to 24 Years</t>
  </si>
  <si>
    <t>25 to 34 Years</t>
  </si>
  <si>
    <t>35 to 44 Years</t>
  </si>
  <si>
    <t>45 to 54 Years</t>
  </si>
  <si>
    <t>55 to 64 Years</t>
  </si>
  <si>
    <t>65 Years and Over</t>
  </si>
  <si>
    <t>Age Distribution of LEP Population Under 200% Of Poverty</t>
  </si>
  <si>
    <t>Household</t>
  </si>
  <si>
    <t>Not Linguistically Isolated</t>
  </si>
  <si>
    <t>Income to Poverty Ratio of All Family Households</t>
  </si>
  <si>
    <t>Income to Poverty Ratio of All Linguistically Isolated Family Households</t>
  </si>
  <si>
    <t>Linguistically Isolated</t>
  </si>
  <si>
    <t>Linguistic Isolation of Family Households Under 200% of Poverty</t>
  </si>
  <si>
    <t>Language Spoken of Linguistically Isolated Family Households</t>
  </si>
  <si>
    <t>Language Spoken of Linguistically Isolated Family Households Under 200% Of Poverty</t>
  </si>
  <si>
    <t>Geography</t>
  </si>
  <si>
    <t>German</t>
  </si>
  <si>
    <t>Malayalam</t>
  </si>
  <si>
    <t>Gujarati</t>
  </si>
  <si>
    <t>Persian</t>
  </si>
  <si>
    <t>Bengali</t>
  </si>
  <si>
    <t>Acton town</t>
  </si>
  <si>
    <t>Bedford town</t>
  </si>
  <si>
    <t>Boxborough town</t>
  </si>
  <si>
    <t>Carlisle town</t>
  </si>
  <si>
    <t>Cochituate CDP (part)</t>
  </si>
  <si>
    <t>Concord town</t>
  </si>
  <si>
    <t>Littleton Common CDP</t>
  </si>
  <si>
    <t>Littleton town</t>
  </si>
  <si>
    <t>Maynard CDP (part)</t>
  </si>
  <si>
    <t>Maynard town</t>
  </si>
  <si>
    <t>Remainder of Concord town</t>
  </si>
  <si>
    <t>Remainder of Littleton town</t>
  </si>
  <si>
    <t>Remainder of Sudbury town</t>
  </si>
  <si>
    <t>Remainder of Wayland town</t>
  </si>
  <si>
    <t>Sudbury town</t>
  </si>
  <si>
    <t>Wayland town</t>
  </si>
  <si>
    <t>West Concord CDP</t>
  </si>
  <si>
    <t>PUMA 1400</t>
  </si>
  <si>
    <t>Telugu</t>
  </si>
  <si>
    <t>Bantu</t>
  </si>
  <si>
    <t>Ukrainian</t>
  </si>
  <si>
    <t>Thai</t>
  </si>
  <si>
    <t>Cushite</t>
  </si>
  <si>
    <t>Ashland town</t>
  </si>
  <si>
    <t>Cordaville CDP</t>
  </si>
  <si>
    <t>Holliston town</t>
  </si>
  <si>
    <t>Hopkinton CDP</t>
  </si>
  <si>
    <t>Hopkinton town</t>
  </si>
  <si>
    <t>Medway town</t>
  </si>
  <si>
    <t>Milford CDP</t>
  </si>
  <si>
    <t>Milford town</t>
  </si>
  <si>
    <t>Millis town</t>
  </si>
  <si>
    <t>Millis-Clicquot CDP</t>
  </si>
  <si>
    <t>Remainder of Hopkinton town</t>
  </si>
  <si>
    <t>Remainder of Milford town</t>
  </si>
  <si>
    <t>Remainder of Millis town</t>
  </si>
  <si>
    <t>Remainder of Southborough town</t>
  </si>
  <si>
    <t>Remainder of Upton town</t>
  </si>
  <si>
    <t>Southborough town</t>
  </si>
  <si>
    <t>Upton town</t>
  </si>
  <si>
    <t>Upton-West Upton CDP</t>
  </si>
  <si>
    <t>PUMA 2400</t>
  </si>
  <si>
    <t>Panjabi</t>
  </si>
  <si>
    <t>Bulgarian</t>
  </si>
  <si>
    <t>PUMA 2500</t>
  </si>
  <si>
    <t>Framingham CDP</t>
  </si>
  <si>
    <t>Framingham town</t>
  </si>
  <si>
    <t>Natick town</t>
  </si>
  <si>
    <t>Remainder of Natick town</t>
  </si>
  <si>
    <t>Sherborn town</t>
  </si>
  <si>
    <t>PUMA 2600</t>
  </si>
  <si>
    <t>Dedham CDP</t>
  </si>
  <si>
    <t>Dedham town</t>
  </si>
  <si>
    <t>Dover CDP</t>
  </si>
  <si>
    <t>Dover town</t>
  </si>
  <si>
    <t>Lincoln town</t>
  </si>
  <si>
    <t>Needham CDP</t>
  </si>
  <si>
    <t>Needham town</t>
  </si>
  <si>
    <t>Remainder of Dover town</t>
  </si>
  <si>
    <t>Wellesley CDP</t>
  </si>
  <si>
    <t>Wellesley town</t>
  </si>
  <si>
    <t>Weston town</t>
  </si>
  <si>
    <t>Tamil</t>
  </si>
  <si>
    <t>Armenian</t>
  </si>
  <si>
    <t>PUMA 3000</t>
  </si>
  <si>
    <t>Malden city</t>
  </si>
  <si>
    <t>Medford city</t>
  </si>
  <si>
    <t>Amharic</t>
  </si>
  <si>
    <t>Hebrew</t>
  </si>
  <si>
    <t>Medfield CDP</t>
  </si>
  <si>
    <t>Medfield town</t>
  </si>
  <si>
    <t>Norfolk town</t>
  </si>
  <si>
    <t>Norwood CDP</t>
  </si>
  <si>
    <t>Norwood town</t>
  </si>
  <si>
    <t>Remainder of Medfield town</t>
  </si>
  <si>
    <t>Remainder of Sharon town</t>
  </si>
  <si>
    <t>Remainder of Walpole town</t>
  </si>
  <si>
    <t>Sharon CDP</t>
  </si>
  <si>
    <t>Sharon town</t>
  </si>
  <si>
    <t>Walpole CDP</t>
  </si>
  <si>
    <t>Walpole town</t>
  </si>
  <si>
    <t>Westwood town</t>
  </si>
  <si>
    <t>PUMA 3500</t>
  </si>
  <si>
    <t>PUMA 3600</t>
  </si>
  <si>
    <t>Bellingham CDP</t>
  </si>
  <si>
    <t>Bellingham town</t>
  </si>
  <si>
    <t>Blackstone town</t>
  </si>
  <si>
    <t>Foxborough CDP</t>
  </si>
  <si>
    <t>Foxborough town</t>
  </si>
  <si>
    <t>Franklin city</t>
  </si>
  <si>
    <t>Hopedale CDP</t>
  </si>
  <si>
    <t>Hopedale town</t>
  </si>
  <si>
    <t>Mendon town</t>
  </si>
  <si>
    <t>Millville town</t>
  </si>
  <si>
    <t>Plainville town</t>
  </si>
  <si>
    <t>Remainder of Bellingham town</t>
  </si>
  <si>
    <t>Remainder of Foxborough town</t>
  </si>
  <si>
    <t>Remainder of Hopedale town</t>
  </si>
  <si>
    <t>Wrentham town</t>
  </si>
  <si>
    <t>Burmese</t>
  </si>
  <si>
    <t>Irish Gaelic</t>
  </si>
  <si>
    <t>Linguistic Isolation of All Households</t>
  </si>
  <si>
    <t>Mon-Khmer, Cambodian</t>
  </si>
  <si>
    <t>Marathi</t>
  </si>
  <si>
    <t>*Universe: Total population 5 years and over in MA</t>
  </si>
  <si>
    <t>Limited English Proficiency (LEP) Population</t>
  </si>
  <si>
    <r>
      <rPr>
        <b/>
        <sz val="11"/>
        <color indexed="8"/>
        <rFont val="Calibri"/>
        <family val="2"/>
      </rPr>
      <t>Definition</t>
    </r>
    <r>
      <rPr>
        <sz val="11"/>
        <color theme="1"/>
        <rFont val="Calibri"/>
        <family val="2"/>
        <scheme val="minor"/>
      </rPr>
      <t>: People whose ability to speak English is "well" "not well" or "not at all."</t>
    </r>
  </si>
  <si>
    <t>Linguistic Isolation:</t>
  </si>
  <si>
    <r>
      <rPr>
        <b/>
        <sz val="11"/>
        <color indexed="8"/>
        <rFont val="Calibri"/>
        <family val="2"/>
      </rPr>
      <t>Definition</t>
    </r>
    <r>
      <rPr>
        <sz val="11"/>
        <color theme="1"/>
        <rFont val="Calibri"/>
        <family val="2"/>
        <scheme val="minor"/>
      </rPr>
      <t xml:space="preserve">: A household that is linguistically isolated is one in which no one 14 years of age and over speaks English very well.  This categorization is established by the US Census Bureau. </t>
    </r>
  </si>
  <si>
    <t>Technically "linguistic isolation" is a household variable. In order to get the details of the income-to-poverty ratio and the languages spoken by households, which are population records,  we use the householder's information to represent each household.</t>
  </si>
  <si>
    <t>* Due to the data limitation, only family households have the same poverty-to-income ratio for every member in the households. Therefore, non-family households are excluded.</t>
  </si>
  <si>
    <t>* The household language is represented by the language spoken by the householder.</t>
  </si>
  <si>
    <t>Source: 2007-2011 American Community Survey, Public Use Microdata Sample (PUMS), BRA Research Division Analysis</t>
  </si>
  <si>
    <r>
      <t xml:space="preserve">This analysis is conducted to understand and describe the population with limited English proficiency and live below a certain level of poverty. The proper sourcing of this material is </t>
    </r>
    <r>
      <rPr>
        <i/>
        <sz val="11"/>
        <color indexed="8"/>
        <rFont val="Calibri"/>
        <family val="2"/>
      </rPr>
      <t>2007-2011 American Community Survey, Public Use Microdata Sample (PUMS), BRA Research Division Analysis</t>
    </r>
    <r>
      <rPr>
        <sz val="11"/>
        <color theme="1"/>
        <rFont val="Calibri"/>
        <family val="2"/>
        <scheme val="minor"/>
      </rPr>
      <t>. Due to geographic limitation, for the analysis we used the data by Public Use Microdata Areas (PUMA). In many cases, multiple cities are in a PUMA. The cities/towns listed on the page are included with the PUMA referenced on each tab. Please note other towns could also be a part of each PUMA. See the accompanying PUMA map for Massachusetts.</t>
    </r>
  </si>
  <si>
    <t>Glossary:</t>
  </si>
  <si>
    <t xml:space="preserve">Linguistically Isolated Households: A household that is linguistically isolated is one in which no one 14 years of age and over speaks English very well.  This categorization is established by the US Census Bureau. </t>
  </si>
  <si>
    <t>Income-to-Poverty Ratio: People and families are classified as being in poverty if their income is less than their poverty threshold, which is based in part on household size. Households at 100% or less of the poverty threshold are in poverty. Household 200% of the poverty threshold are two times above the poverty line for their respective household size, and so on.</t>
  </si>
  <si>
    <t>Introduction:</t>
  </si>
  <si>
    <t>*Universe: All households exclude group quarters/vacant units</t>
  </si>
  <si>
    <t>English Proficiency of Total Population between 0-100% of Poverty</t>
  </si>
  <si>
    <t>English Proficiency of  Population between 101%-200% of Poverty</t>
  </si>
  <si>
    <t>English Proficiency of Total Population between 101%-200% of Poverty</t>
  </si>
  <si>
    <t>English Proficiency of  Population between 0%-100% of Poverty</t>
  </si>
  <si>
    <t>Universe: Linguistically isolated family households</t>
  </si>
  <si>
    <t>*Universe: Total population 5 years and over in PUMA=1400</t>
  </si>
  <si>
    <t>*Universe: Total population 5 years and over in PUMA=2400</t>
  </si>
  <si>
    <t>*Universe: Total population 5 years and over in PUMA=2500</t>
  </si>
  <si>
    <t>*Universe: Total population 5 years and over in PUMA=2600</t>
  </si>
  <si>
    <t>*Universe: Total population 5 years and over in PUMA=3000</t>
  </si>
  <si>
    <t>*Universe: Total population 5 years and over in PUMA=3500</t>
  </si>
  <si>
    <t>*Universe: Total population 5 years and over in PUMA=3600</t>
  </si>
  <si>
    <t>Limited English Proficiency:  "Limited English proficiency" refers to the respondent's assessment of their own ability to speak English, from "very well" to "not at all." In this analysis, we grouped "English only" and "very well"" into "English proficient"; "well", "not well" and "not at all" into "limited English proficiency."   This categorization was used at the request of the Volunteer Lawyer's Project.</t>
  </si>
  <si>
    <t>Geography included: PUMA 1400,2400,2500,2600,3000,3500,3600</t>
  </si>
  <si>
    <t>Spain</t>
  </si>
  <si>
    <t>Georgraphy included that is NOT in the MetroLegal service area: Upton, Mildford, Littleton, Hopedale, millville, Mendon, Malden, Cochituate, Boxborough, Blackstone</t>
  </si>
  <si>
    <t>MetroWest Legal Service Area LEP Population by Poverty</t>
  </si>
  <si>
    <t>Geography NOT included that is in the Metrol Legal service area: Westborough, Stow, Northborough, Marlborough, Lexington, Hudson, Canton</t>
  </si>
  <si>
    <t>Limited English Proficent</t>
  </si>
  <si>
    <t>Language ability is based on the respondent's subjective assessment of their own fluency. Only includes individuals ages 5 and older.</t>
  </si>
  <si>
    <t>English Proficiency of Population between 0%-100% of Poverty</t>
  </si>
  <si>
    <t>English Proficiency of Population between 101-200% of Poverty</t>
  </si>
  <si>
    <t>Chinese* (Cantonese and Mandarin)</t>
  </si>
  <si>
    <t>Other**</t>
  </si>
  <si>
    <t>Notes on Data Limitations:</t>
  </si>
  <si>
    <t>1)  Due to data limitations, these figures are not exact and have a large margin of error. The data gives an accurate picture of general trends, but is not meant to be used for exact numbers or percentages.</t>
  </si>
  <si>
    <t>2)  Due to US Census definitions, "Chinese" includes both Mandarin and Cantonese speakers.*</t>
  </si>
  <si>
    <t>3)  Due to the data limitation,"Other" may include some languages listed above.**</t>
  </si>
  <si>
    <t xml:space="preserve">4)  Due to geographic limitations, for the analysis we used the data by Public Use Microdata Areas (PUMA).  In many cases, multiple cities are in a PUMA.  Please note other towns could also be a part of each PUMA. </t>
  </si>
  <si>
    <r>
      <rPr>
        <b/>
        <sz val="12"/>
        <color theme="1"/>
        <rFont val="Calibri"/>
        <family val="2"/>
        <scheme val="minor"/>
      </rPr>
      <t>Source:</t>
    </r>
    <r>
      <rPr>
        <sz val="12"/>
        <color theme="1"/>
        <rFont val="Calibri"/>
        <family val="2"/>
        <scheme val="minor"/>
      </rPr>
      <t xml:space="preserve"> 2007-2011 American Community Survey, Public Use Microdata Sample (PUMS), BRA Research Division Analysis</t>
    </r>
  </si>
  <si>
    <t>MetroWest Legal Service Area - Limited English Proficient Data with Poverty Overlay</t>
  </si>
  <si>
    <t>Limited English Proficient</t>
  </si>
  <si>
    <r>
      <rPr>
        <b/>
        <sz val="12"/>
        <color theme="1"/>
        <rFont val="Calibri"/>
        <family val="2"/>
        <scheme val="minor"/>
      </rPr>
      <t xml:space="preserve">Geography NOT included that is in the MetroWest Legal service area: </t>
    </r>
    <r>
      <rPr>
        <sz val="12"/>
        <color theme="1"/>
        <rFont val="Calibri"/>
        <family val="2"/>
        <scheme val="minor"/>
      </rPr>
      <t>Westborough, Stow, Northborough, Marlborough, Lexington, Hudson, Canton</t>
    </r>
  </si>
  <si>
    <t>The above percentages are based on federal poverty guidelines. If a person's income is within 0-100%, then they live below the federal poverty line. According to this data, 5.4% of the people who live in MWLS' service area live below the federal poverty line.</t>
  </si>
  <si>
    <t>Linguistic Isolation</t>
  </si>
  <si>
    <r>
      <rPr>
        <b/>
        <sz val="12"/>
        <color theme="1"/>
        <rFont val="Calibri"/>
        <family val="2"/>
        <scheme val="minor"/>
      </rPr>
      <t>Geography included that is NOT in the MetroWest Legal service area:</t>
    </r>
    <r>
      <rPr>
        <sz val="12"/>
        <color theme="1"/>
        <rFont val="Calibri"/>
        <family val="2"/>
        <scheme val="minor"/>
      </rPr>
      <t xml:space="preserve"> Upton, Mildford, Littleton, Hopedale, Millville, Mendon, Malden, Cochituate, Boxborough, Blackstone</t>
    </r>
  </si>
  <si>
    <r>
      <rPr>
        <b/>
        <sz val="12"/>
        <color theme="1"/>
        <rFont val="Calibri"/>
        <family val="2"/>
        <scheme val="minor"/>
      </rPr>
      <t>Geography included:</t>
    </r>
    <r>
      <rPr>
        <sz val="12"/>
        <color theme="1"/>
        <rFont val="Calibri"/>
        <family val="2"/>
        <scheme val="minor"/>
      </rPr>
      <t xml:space="preserve"> PUMA 1400, 2400, 2500, 2600, 3000, 3500, 3600</t>
    </r>
  </si>
  <si>
    <t xml:space="preserve">18.7% of the people in MWLS' service area who live between 101-200% of the federal poverty line are LEP and may be financially eligible for MWLS' services based on cost of living and other factors. </t>
  </si>
  <si>
    <t xml:space="preserve">20.2% of the people in MWLS' service area who live below 100% of the federal poverty line are LEP and financially eligible for MWLS' services. </t>
  </si>
  <si>
    <t>The above chart shows number and percentage of LEP individuals in various income brackets based on the federal poverty guidelines. Compared to 5.4% of people in MWLS' service area below the federal poverty line, 15.1% of LEP individuals in MWLS' service area live below the federal poverty line. This shows that LEP individuals are almost 3 times as much as likely to live in poverty and be eligible for legal aid.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</si>
</sst>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0"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3"/>
      <color theme="1"/>
      <name val="Calibri"/>
      <family val="2"/>
      <scheme val="minor"/>
    </font>
    <font>
      <sz val="10"/>
      <name val="Arial"/>
      <family val="2"/>
    </font>
    <font>
      <b/>
      <sz val="11"/>
      <color indexed="8"/>
      <name val="Calibri"/>
      <family val="2"/>
    </font>
    <font>
      <i/>
      <sz val="11"/>
      <color indexed="8"/>
      <name val="Calibri"/>
      <family val="2"/>
    </font>
    <font>
      <u/>
      <sz val="11"/>
      <color theme="10"/>
      <name val="Calibri"/>
      <family val="2"/>
      <scheme val="minor"/>
    </font>
    <font>
      <u/>
      <sz val="11"/>
      <color theme="11"/>
      <name val="Calibri"/>
      <family val="2"/>
      <scheme val="minor"/>
    </font>
    <font>
      <b/>
      <sz val="12"/>
      <color theme="1"/>
      <name val="Calibri"/>
      <family val="2"/>
      <scheme val="minor"/>
    </font>
    <font>
      <b/>
      <sz val="18"/>
      <color theme="1"/>
      <name val="Calibri"/>
      <family val="2"/>
      <scheme val="minor"/>
    </font>
    <font>
      <sz val="11"/>
      <color theme="0"/>
      <name val="Calibri"/>
      <family val="2"/>
      <scheme val="minor"/>
    </font>
    <font>
      <sz val="11"/>
      <name val="Calibri"/>
      <family val="2"/>
      <scheme val="minor"/>
    </font>
    <font>
      <sz val="11"/>
      <color rgb="FF9C0006"/>
      <name val="Calibri"/>
      <family val="2"/>
      <scheme val="minor"/>
    </font>
    <font>
      <sz val="8"/>
      <name val="Calibri"/>
      <family val="2"/>
      <scheme val="minor"/>
    </font>
    <font>
      <b/>
      <sz val="14"/>
      <color theme="1"/>
      <name val="Calibri"/>
      <family val="2"/>
      <scheme val="minor"/>
    </font>
    <font>
      <sz val="14"/>
      <color theme="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theme="5"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79998168889431442"/>
        <bgColor indexed="64"/>
      </patternFill>
    </fill>
  </fills>
  <borders count="39">
    <border>
      <left/>
      <right/>
      <top/>
      <bottom/>
      <diagonal/>
    </border>
    <border>
      <left/>
      <right style="medium">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right style="medium">
        <color auto="1"/>
      </right>
      <top/>
      <bottom style="medium">
        <color auto="1"/>
      </bottom>
      <diagonal/>
    </border>
    <border>
      <left/>
      <right style="thin">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style="medium">
        <color auto="1"/>
      </right>
      <top/>
      <bottom/>
      <diagonal/>
    </border>
    <border>
      <left style="medium">
        <color auto="1"/>
      </left>
      <right/>
      <top/>
      <bottom/>
      <diagonal/>
    </border>
    <border>
      <left/>
      <right style="medium">
        <color auto="1"/>
      </right>
      <top style="medium">
        <color auto="1"/>
      </top>
      <bottom/>
      <diagonal/>
    </border>
    <border>
      <left/>
      <right/>
      <top style="thin">
        <color auto="1"/>
      </top>
      <bottom style="thin">
        <color auto="1"/>
      </bottom>
      <diagonal/>
    </border>
    <border>
      <left/>
      <right/>
      <top style="medium">
        <color auto="1"/>
      </top>
      <bottom/>
      <diagonal/>
    </border>
    <border>
      <left style="thin">
        <color auto="1"/>
      </left>
      <right/>
      <top style="thin">
        <color auto="1"/>
      </top>
      <bottom/>
      <diagonal/>
    </border>
    <border>
      <left style="medium">
        <color auto="1"/>
      </left>
      <right/>
      <top style="medium">
        <color auto="1"/>
      </top>
      <bottom/>
      <diagonal/>
    </border>
    <border>
      <left style="thin">
        <color auto="1"/>
      </left>
      <right/>
      <top/>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bottom style="medium">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diagonal/>
    </border>
    <border>
      <left style="medium">
        <color indexed="64"/>
      </left>
      <right/>
      <top/>
      <bottom style="thin">
        <color auto="1"/>
      </bottom>
      <diagonal/>
    </border>
    <border>
      <left style="medium">
        <color indexed="64"/>
      </left>
      <right/>
      <top/>
      <bottom style="medium">
        <color indexed="64"/>
      </bottom>
      <diagonal/>
    </border>
    <border>
      <left style="medium">
        <color auto="1"/>
      </left>
      <right/>
      <top style="medium">
        <color auto="1"/>
      </top>
      <bottom style="thin">
        <color auto="1"/>
      </bottom>
      <diagonal/>
    </border>
    <border>
      <left style="thin">
        <color indexed="64"/>
      </left>
      <right/>
      <top style="medium">
        <color auto="1"/>
      </top>
      <bottom style="thin">
        <color auto="1"/>
      </bottom>
      <diagonal/>
    </border>
  </borders>
  <cellStyleXfs count="102">
    <xf numFmtId="0" fontId="0" fillId="0" borderId="0"/>
    <xf numFmtId="43" fontId="3" fillId="0" borderId="0" applyFont="0" applyFill="0" applyBorder="0" applyAlignment="0" applyProtection="0"/>
    <xf numFmtId="9" fontId="3" fillId="0" borderId="0" applyFont="0" applyFill="0" applyBorder="0" applyAlignment="0" applyProtection="0"/>
    <xf numFmtId="0" fontId="7"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4" fillId="5" borderId="0" applyNumberFormat="0" applyBorder="0" applyAlignment="0" applyProtection="0"/>
    <xf numFmtId="0" fontId="16" fillId="4" borderId="0" applyNumberFormat="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86">
    <xf numFmtId="0" fontId="0" fillId="0" borderId="0" xfId="0"/>
    <xf numFmtId="0" fontId="0" fillId="0" borderId="0" xfId="0"/>
    <xf numFmtId="0" fontId="0" fillId="0" borderId="5" xfId="0" applyBorder="1"/>
    <xf numFmtId="165" fontId="0" fillId="0" borderId="9" xfId="1" applyNumberFormat="1" applyFont="1" applyBorder="1"/>
    <xf numFmtId="0" fontId="4" fillId="0" borderId="11" xfId="0" applyFont="1" applyBorder="1" applyAlignment="1">
      <alignment horizontal="center"/>
    </xf>
    <xf numFmtId="164" fontId="0" fillId="0" borderId="3" xfId="2" applyNumberFormat="1" applyFont="1" applyBorder="1"/>
    <xf numFmtId="165" fontId="0" fillId="0" borderId="0" xfId="1" applyNumberFormat="1" applyFont="1" applyBorder="1"/>
    <xf numFmtId="0" fontId="0" fillId="0" borderId="0" xfId="0"/>
    <xf numFmtId="0" fontId="0" fillId="0" borderId="0" xfId="0" applyAlignment="1">
      <alignment wrapText="1"/>
    </xf>
    <xf numFmtId="0" fontId="0" fillId="0" borderId="2" xfId="0" applyBorder="1"/>
    <xf numFmtId="0" fontId="0" fillId="0" borderId="4" xfId="0" applyBorder="1"/>
    <xf numFmtId="0" fontId="4" fillId="0" borderId="12" xfId="0" applyFont="1" applyBorder="1" applyAlignment="1">
      <alignment horizontal="center"/>
    </xf>
    <xf numFmtId="0" fontId="4" fillId="0" borderId="13" xfId="0" applyFont="1" applyBorder="1" applyAlignment="1">
      <alignment horizontal="center"/>
    </xf>
    <xf numFmtId="0" fontId="0" fillId="0" borderId="14" xfId="0" applyBorder="1"/>
    <xf numFmtId="165" fontId="0" fillId="0" borderId="15" xfId="1" applyNumberFormat="1" applyFont="1" applyBorder="1"/>
    <xf numFmtId="164" fontId="0" fillId="0" borderId="16" xfId="2" applyNumberFormat="1" applyFont="1" applyBorder="1"/>
    <xf numFmtId="0" fontId="0" fillId="0" borderId="16" xfId="0" applyBorder="1"/>
    <xf numFmtId="0" fontId="0" fillId="0" borderId="10" xfId="0" applyBorder="1"/>
    <xf numFmtId="0" fontId="0" fillId="0" borderId="6" xfId="0" applyBorder="1"/>
    <xf numFmtId="0" fontId="0" fillId="0" borderId="17"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5" fillId="0" borderId="0" xfId="0" applyFont="1" applyAlignment="1">
      <alignment horizontal="center"/>
    </xf>
    <xf numFmtId="0" fontId="7" fillId="0" borderId="0" xfId="3"/>
    <xf numFmtId="9" fontId="0" fillId="0" borderId="5" xfId="2" applyFont="1" applyBorder="1"/>
    <xf numFmtId="0" fontId="0" fillId="0" borderId="0" xfId="0" applyBorder="1"/>
    <xf numFmtId="0" fontId="4" fillId="0" borderId="0" xfId="0" applyFont="1"/>
    <xf numFmtId="0" fontId="4" fillId="0" borderId="0" xfId="0" applyFont="1" applyFill="1" applyBorder="1"/>
    <xf numFmtId="3" fontId="0" fillId="0" borderId="0" xfId="0" applyNumberFormat="1" applyBorder="1"/>
    <xf numFmtId="164" fontId="0" fillId="0" borderId="0" xfId="0" applyNumberFormat="1" applyBorder="1"/>
    <xf numFmtId="0" fontId="0" fillId="0" borderId="0" xfId="0" applyFill="1" applyBorder="1"/>
    <xf numFmtId="0" fontId="0" fillId="0" borderId="18" xfId="0" applyFill="1" applyBorder="1"/>
    <xf numFmtId="0" fontId="0" fillId="0" borderId="18" xfId="0" applyFont="1" applyFill="1" applyBorder="1" applyAlignment="1">
      <alignment horizontal="left"/>
    </xf>
    <xf numFmtId="0" fontId="0" fillId="0" borderId="19" xfId="0" applyFont="1" applyFill="1" applyBorder="1" applyAlignment="1">
      <alignment horizontal="left"/>
    </xf>
    <xf numFmtId="0" fontId="0" fillId="0" borderId="20" xfId="0" applyFont="1" applyFill="1" applyBorder="1" applyAlignment="1">
      <alignment horizontal="left"/>
    </xf>
    <xf numFmtId="0" fontId="0" fillId="2" borderId="0" xfId="0" applyFill="1" applyAlignment="1">
      <alignment horizontal="left" wrapText="1" indent="2"/>
    </xf>
    <xf numFmtId="0" fontId="0" fillId="2" borderId="0" xfId="0" applyFill="1" applyAlignment="1">
      <alignment wrapText="1"/>
    </xf>
    <xf numFmtId="0" fontId="0" fillId="2" borderId="21" xfId="0" applyFill="1" applyBorder="1" applyAlignment="1">
      <alignment horizontal="left" wrapText="1" indent="2"/>
    </xf>
    <xf numFmtId="0" fontId="0" fillId="0" borderId="0" xfId="0" applyFill="1" applyAlignment="1">
      <alignment horizontal="left" wrapText="1" indent="2"/>
    </xf>
    <xf numFmtId="0" fontId="0" fillId="2" borderId="0" xfId="0" applyFill="1" applyAlignment="1">
      <alignment horizontal="left" wrapText="1"/>
    </xf>
    <xf numFmtId="0" fontId="0" fillId="0" borderId="0" xfId="0" applyFill="1" applyAlignment="1">
      <alignment wrapText="1"/>
    </xf>
    <xf numFmtId="0" fontId="0" fillId="2" borderId="0" xfId="0" applyFill="1"/>
    <xf numFmtId="0" fontId="5" fillId="0" borderId="0" xfId="0" applyFont="1" applyAlignment="1">
      <alignment horizontal="center"/>
    </xf>
    <xf numFmtId="0" fontId="5" fillId="0" borderId="0" xfId="0" applyFont="1" applyAlignment="1">
      <alignment horizontal="center"/>
    </xf>
    <xf numFmtId="0" fontId="0" fillId="0" borderId="19" xfId="0" applyFill="1" applyBorder="1"/>
    <xf numFmtId="0" fontId="0" fillId="0" borderId="0" xfId="0" applyFont="1"/>
    <xf numFmtId="0" fontId="0" fillId="0" borderId="0" xfId="0" applyFill="1"/>
    <xf numFmtId="0" fontId="0" fillId="0" borderId="22" xfId="0" applyFont="1" applyBorder="1" applyAlignment="1"/>
    <xf numFmtId="0" fontId="0" fillId="0" borderId="0" xfId="0" applyFont="1" applyFill="1"/>
    <xf numFmtId="0" fontId="0" fillId="0" borderId="0" xfId="0" applyAlignment="1"/>
    <xf numFmtId="0" fontId="6" fillId="0" borderId="8" xfId="0" applyFont="1" applyBorder="1" applyAlignment="1">
      <alignment horizontal="left"/>
    </xf>
    <xf numFmtId="0" fontId="6" fillId="0" borderId="7" xfId="0" applyFont="1" applyBorder="1" applyAlignment="1">
      <alignment horizontal="left"/>
    </xf>
    <xf numFmtId="0" fontId="6" fillId="0" borderId="1" xfId="0" applyFont="1" applyBorder="1" applyAlignment="1">
      <alignment horizontal="left"/>
    </xf>
    <xf numFmtId="165" fontId="0" fillId="0" borderId="4" xfId="1" applyNumberFormat="1" applyFont="1" applyBorder="1"/>
    <xf numFmtId="165" fontId="0" fillId="0" borderId="0" xfId="1" applyNumberFormat="1" applyFont="1"/>
    <xf numFmtId="165" fontId="0" fillId="0" borderId="23" xfId="1" applyNumberFormat="1" applyFont="1" applyBorder="1"/>
    <xf numFmtId="165" fontId="0" fillId="0" borderId="25" xfId="1" applyNumberFormat="1" applyFont="1" applyBorder="1"/>
    <xf numFmtId="0" fontId="0" fillId="0" borderId="0" xfId="0" applyFill="1" applyBorder="1" applyAlignment="1">
      <alignment wrapText="1"/>
    </xf>
    <xf numFmtId="0" fontId="0" fillId="0" borderId="0" xfId="0" applyFill="1" applyBorder="1" applyAlignment="1">
      <alignment horizontal="left" wrapText="1"/>
    </xf>
    <xf numFmtId="165" fontId="4" fillId="0" borderId="9" xfId="1" applyNumberFormat="1" applyFont="1" applyBorder="1"/>
    <xf numFmtId="165" fontId="4" fillId="0" borderId="0" xfId="1" applyNumberFormat="1" applyFont="1" applyBorder="1"/>
    <xf numFmtId="164" fontId="0" fillId="0" borderId="0" xfId="2" applyNumberFormat="1" applyFont="1" applyBorder="1"/>
    <xf numFmtId="0" fontId="0" fillId="6" borderId="2" xfId="0" applyFill="1" applyBorder="1"/>
    <xf numFmtId="165" fontId="15" fillId="6" borderId="0" xfId="80" applyNumberFormat="1" applyFont="1" applyFill="1" applyBorder="1"/>
    <xf numFmtId="164" fontId="0" fillId="6" borderId="3" xfId="2" applyNumberFormat="1" applyFont="1" applyFill="1" applyBorder="1"/>
    <xf numFmtId="0" fontId="0" fillId="7" borderId="2" xfId="0" applyFill="1" applyBorder="1"/>
    <xf numFmtId="165" fontId="0" fillId="7" borderId="0" xfId="1" applyNumberFormat="1" applyFont="1" applyFill="1" applyBorder="1"/>
    <xf numFmtId="164" fontId="0" fillId="7" borderId="3" xfId="2" applyNumberFormat="1" applyFont="1" applyFill="1" applyBorder="1"/>
    <xf numFmtId="0" fontId="16" fillId="8" borderId="2" xfId="81" applyFill="1" applyBorder="1"/>
    <xf numFmtId="165" fontId="16" fillId="8" borderId="0" xfId="81" applyNumberFormat="1" applyFill="1" applyBorder="1"/>
    <xf numFmtId="164" fontId="16" fillId="8" borderId="3" xfId="81" applyNumberFormat="1" applyFill="1" applyBorder="1"/>
    <xf numFmtId="0" fontId="0" fillId="9" borderId="2" xfId="0" applyFill="1" applyBorder="1"/>
    <xf numFmtId="165" fontId="0" fillId="9" borderId="0" xfId="1" applyNumberFormat="1" applyFont="1" applyFill="1" applyBorder="1"/>
    <xf numFmtId="164" fontId="0" fillId="9" borderId="3" xfId="2" applyNumberFormat="1" applyFont="1" applyFill="1" applyBorder="1"/>
    <xf numFmtId="165" fontId="4" fillId="0" borderId="26" xfId="1" applyNumberFormat="1" applyFont="1" applyBorder="1"/>
    <xf numFmtId="165" fontId="0" fillId="0" borderId="27" xfId="1" applyNumberFormat="1" applyFont="1" applyBorder="1"/>
    <xf numFmtId="164" fontId="0" fillId="0" borderId="5" xfId="2" applyNumberFormat="1" applyFont="1" applyBorder="1"/>
    <xf numFmtId="0" fontId="4" fillId="0" borderId="29" xfId="0" applyFont="1" applyBorder="1" applyAlignment="1">
      <alignment horizontal="center"/>
    </xf>
    <xf numFmtId="0" fontId="4" fillId="0" borderId="21" xfId="0" applyFont="1" applyBorder="1" applyAlignment="1">
      <alignment horizontal="center"/>
    </xf>
    <xf numFmtId="0" fontId="4" fillId="0" borderId="30" xfId="0" applyFont="1" applyBorder="1" applyAlignment="1">
      <alignment horizontal="center"/>
    </xf>
    <xf numFmtId="0" fontId="0" fillId="0" borderId="31" xfId="0" applyBorder="1"/>
    <xf numFmtId="0" fontId="0" fillId="0" borderId="5" xfId="0" applyFill="1" applyBorder="1"/>
    <xf numFmtId="0" fontId="0" fillId="0" borderId="33" xfId="0" applyBorder="1"/>
    <xf numFmtId="0" fontId="12" fillId="0" borderId="0" xfId="0" applyFont="1"/>
    <xf numFmtId="0" fontId="2" fillId="0" borderId="0" xfId="0" applyFont="1"/>
    <xf numFmtId="0" fontId="2" fillId="0" borderId="0" xfId="0" applyFont="1" applyFill="1" applyBorder="1" applyAlignment="1"/>
    <xf numFmtId="0" fontId="2" fillId="0" borderId="0" xfId="0" applyFont="1" applyAlignment="1">
      <alignment horizontal="left"/>
    </xf>
    <xf numFmtId="0" fontId="4" fillId="0" borderId="32" xfId="0" applyFont="1" applyBorder="1"/>
    <xf numFmtId="0" fontId="4" fillId="0" borderId="4" xfId="0" applyFont="1" applyFill="1" applyBorder="1"/>
    <xf numFmtId="165" fontId="4" fillId="0" borderId="28" xfId="1" applyNumberFormat="1" applyFont="1" applyFill="1" applyBorder="1"/>
    <xf numFmtId="0" fontId="4" fillId="0" borderId="4" xfId="0" applyFont="1" applyBorder="1"/>
    <xf numFmtId="165" fontId="4" fillId="0" borderId="28" xfId="1" applyNumberFormat="1" applyFont="1" applyBorder="1"/>
    <xf numFmtId="0" fontId="0" fillId="0" borderId="27" xfId="0" applyBorder="1"/>
    <xf numFmtId="0" fontId="0" fillId="0" borderId="34" xfId="0" applyBorder="1"/>
    <xf numFmtId="0" fontId="19" fillId="0" borderId="0" xfId="0" applyFont="1" applyFill="1"/>
    <xf numFmtId="0" fontId="19" fillId="0" borderId="0" xfId="0" applyFont="1"/>
    <xf numFmtId="0" fontId="0" fillId="0" borderId="19" xfId="0" applyBorder="1"/>
    <xf numFmtId="0" fontId="0" fillId="0" borderId="35" xfId="0" applyBorder="1"/>
    <xf numFmtId="0" fontId="0" fillId="0" borderId="36" xfId="0" applyBorder="1"/>
    <xf numFmtId="165" fontId="0" fillId="0" borderId="26" xfId="1" applyNumberFormat="1" applyFont="1" applyBorder="1"/>
    <xf numFmtId="0" fontId="6" fillId="0" borderId="8"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5" fillId="0" borderId="0" xfId="0" applyFont="1" applyAlignment="1">
      <alignment horizontal="center"/>
    </xf>
    <xf numFmtId="0" fontId="6" fillId="0" borderId="8"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xf numFmtId="43" fontId="6" fillId="0" borderId="8" xfId="1" applyFont="1" applyBorder="1" applyAlignment="1">
      <alignment horizontal="center"/>
    </xf>
    <xf numFmtId="43" fontId="6" fillId="0" borderId="7" xfId="1" applyFont="1" applyBorder="1" applyAlignment="1">
      <alignment horizontal="center"/>
    </xf>
    <xf numFmtId="43" fontId="6" fillId="0" borderId="1" xfId="1" applyFont="1" applyBorder="1" applyAlignment="1">
      <alignment horizont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 xfId="0" applyFont="1" applyFill="1" applyBorder="1" applyAlignment="1">
      <alignment horizontal="center" vertical="center"/>
    </xf>
    <xf numFmtId="0" fontId="13" fillId="0" borderId="0" xfId="0" applyFont="1" applyAlignment="1">
      <alignment horizontal="center" vertical="center"/>
    </xf>
    <xf numFmtId="0" fontId="2" fillId="0" borderId="0" xfId="0" applyFont="1" applyFill="1" applyAlignment="1">
      <alignment horizontal="left" vertical="center" wrapText="1"/>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 fillId="0" borderId="0" xfId="0" applyFont="1" applyFill="1" applyBorder="1" applyAlignment="1">
      <alignment horizontal="left" wrapText="1"/>
    </xf>
    <xf numFmtId="0" fontId="2" fillId="0" borderId="0" xfId="0" applyFont="1" applyFill="1" applyBorder="1" applyAlignment="1">
      <alignment horizontal="left" wrapText="1"/>
    </xf>
    <xf numFmtId="0" fontId="6" fillId="0" borderId="24" xfId="0" applyFont="1" applyBorder="1" applyAlignment="1">
      <alignment horizontal="center" wrapText="1"/>
    </xf>
    <xf numFmtId="0" fontId="6" fillId="0" borderId="22" xfId="0" applyFont="1" applyBorder="1" applyAlignment="1">
      <alignment horizontal="center" wrapText="1"/>
    </xf>
    <xf numFmtId="0" fontId="6" fillId="0" borderId="20" xfId="0" applyFont="1" applyBorder="1" applyAlignment="1">
      <alignment horizontal="center" wrapText="1"/>
    </xf>
    <xf numFmtId="0" fontId="1" fillId="0" borderId="0" xfId="0" applyFont="1" applyFill="1" applyAlignment="1">
      <alignment horizontal="left" wrapText="1"/>
    </xf>
    <xf numFmtId="0" fontId="2" fillId="0" borderId="0" xfId="0" applyFont="1" applyFill="1" applyAlignment="1">
      <alignment horizontal="left" wrapText="1"/>
    </xf>
    <xf numFmtId="0" fontId="1" fillId="0" borderId="0" xfId="0" applyFont="1" applyAlignment="1">
      <alignment horizontal="left" wrapText="1"/>
    </xf>
    <xf numFmtId="0" fontId="2" fillId="0" borderId="0" xfId="0" applyFont="1" applyAlignment="1">
      <alignment horizontal="left" wrapText="1"/>
    </xf>
    <xf numFmtId="0" fontId="6" fillId="3" borderId="8" xfId="0" applyFont="1" applyFill="1" applyBorder="1" applyAlignment="1">
      <alignment horizontal="center" wrapText="1"/>
    </xf>
    <xf numFmtId="0" fontId="6" fillId="3" borderId="7" xfId="0" applyFont="1" applyFill="1" applyBorder="1" applyAlignment="1">
      <alignment horizontal="center" wrapText="1"/>
    </xf>
    <xf numFmtId="0" fontId="6" fillId="3" borderId="1" xfId="0" applyFont="1" applyFill="1" applyBorder="1" applyAlignment="1">
      <alignment horizontal="center" wrapText="1"/>
    </xf>
    <xf numFmtId="0" fontId="6" fillId="0" borderId="0" xfId="0" applyFont="1" applyBorder="1" applyAlignment="1">
      <alignment horizontal="center"/>
    </xf>
    <xf numFmtId="0" fontId="0" fillId="0" borderId="0" xfId="0" applyFill="1" applyBorder="1" applyAlignment="1">
      <alignment horizontal="left" wrapText="1"/>
    </xf>
    <xf numFmtId="0" fontId="0" fillId="0" borderId="0" xfId="0" applyAlignment="1">
      <alignment horizontal="left" wrapText="1"/>
    </xf>
    <xf numFmtId="0" fontId="18" fillId="0" borderId="0" xfId="0" applyFont="1" applyAlignment="1">
      <alignment horizontal="center"/>
    </xf>
    <xf numFmtId="0" fontId="18" fillId="0" borderId="0" xfId="0" applyFont="1" applyFill="1" applyBorder="1" applyAlignment="1">
      <alignment horizontal="center" wrapText="1"/>
    </xf>
    <xf numFmtId="0" fontId="0" fillId="0" borderId="22" xfId="0" applyBorder="1" applyAlignment="1">
      <alignment horizontal="left" wrapText="1"/>
    </xf>
    <xf numFmtId="0" fontId="6" fillId="3" borderId="8" xfId="0" applyFont="1" applyFill="1" applyBorder="1" applyAlignment="1">
      <alignment horizontal="center"/>
    </xf>
    <xf numFmtId="0" fontId="6" fillId="3" borderId="7" xfId="0" applyFont="1" applyFill="1" applyBorder="1" applyAlignment="1">
      <alignment horizontal="center"/>
    </xf>
    <xf numFmtId="0" fontId="6" fillId="3" borderId="1" xfId="0" applyFont="1" applyFill="1" applyBorder="1" applyAlignment="1">
      <alignment horizontal="center"/>
    </xf>
    <xf numFmtId="0" fontId="0" fillId="0" borderId="8" xfId="0" applyBorder="1" applyAlignment="1">
      <alignment horizontal="left" wrapText="1"/>
    </xf>
    <xf numFmtId="0" fontId="0" fillId="0" borderId="7" xfId="0" applyBorder="1" applyAlignment="1">
      <alignment horizontal="left" wrapText="1"/>
    </xf>
    <xf numFmtId="0" fontId="0" fillId="0" borderId="1" xfId="0" applyBorder="1" applyAlignment="1">
      <alignment horizontal="left" wrapText="1"/>
    </xf>
    <xf numFmtId="0" fontId="6" fillId="0" borderId="8" xfId="0" applyFont="1" applyBorder="1" applyAlignment="1">
      <alignment horizontal="left"/>
    </xf>
    <xf numFmtId="0" fontId="6" fillId="0" borderId="7" xfId="0" applyFont="1" applyBorder="1" applyAlignment="1">
      <alignment horizontal="left"/>
    </xf>
    <xf numFmtId="0" fontId="6" fillId="0" borderId="1" xfId="0" applyFont="1" applyBorder="1" applyAlignment="1">
      <alignment horizontal="left"/>
    </xf>
    <xf numFmtId="0" fontId="0" fillId="0" borderId="36" xfId="0" applyFill="1" applyBorder="1"/>
    <xf numFmtId="0" fontId="4" fillId="0" borderId="37" xfId="0" applyFont="1" applyBorder="1" applyAlignment="1">
      <alignment horizontal="center"/>
    </xf>
    <xf numFmtId="0" fontId="4" fillId="0" borderId="38" xfId="0" applyFont="1" applyBorder="1" applyAlignment="1">
      <alignment horizontal="center"/>
    </xf>
    <xf numFmtId="165" fontId="0" fillId="0" borderId="28" xfId="0" applyNumberFormat="1" applyBorder="1"/>
    <xf numFmtId="0" fontId="4" fillId="0" borderId="36" xfId="0" applyFont="1" applyFill="1" applyBorder="1"/>
    <xf numFmtId="165" fontId="4" fillId="0" borderId="28" xfId="0" applyNumberFormat="1" applyFont="1" applyBorder="1"/>
  </cellXfs>
  <cellStyles count="102">
    <cellStyle name="60% - Accent2 2" xfId="80"/>
    <cellStyle name="Bad 2" xfId="81"/>
    <cellStyle name="Comma" xfId="1" builtinId="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Normal" xfId="0" builtinId="0"/>
    <cellStyle name="Normal_MA"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64628423155276804"/>
          <c:y val="0.12507333642118265"/>
          <c:w val="0.36072800899887503"/>
          <c:h val="0.80044201481184296"/>
        </c:manualLayout>
      </c:layout>
      <c:pieChart>
        <c:varyColors val="1"/>
        <c:ser>
          <c:idx val="0"/>
          <c:order val="0"/>
          <c:tx>
            <c:strRef>
              <c:f>'MetroWest Service Area Charts'!$C$4</c:f>
              <c:strCache>
                <c:ptCount val="1"/>
                <c:pt idx="0">
                  <c:v>Percent</c:v>
                </c:pt>
              </c:strCache>
            </c:strRef>
          </c:tx>
          <c:explosion val="11"/>
          <c:dPt>
            <c:idx val="0"/>
            <c:bubble3D val="0"/>
            <c:explosion val="18"/>
          </c:dPt>
          <c:dLbls>
            <c:showLegendKey val="0"/>
            <c:showVal val="0"/>
            <c:showCatName val="0"/>
            <c:showSerName val="0"/>
            <c:showPercent val="1"/>
            <c:showBubbleSize val="0"/>
            <c:showLeaderLines val="1"/>
          </c:dLbls>
          <c:cat>
            <c:strRef>
              <c:f>'MetroWest Service Area Charts'!$A$5:$A$6</c:f>
              <c:strCache>
                <c:ptCount val="2"/>
                <c:pt idx="0">
                  <c:v>English Proficient</c:v>
                </c:pt>
                <c:pt idx="1">
                  <c:v>Limited English Proficent</c:v>
                </c:pt>
              </c:strCache>
            </c:strRef>
          </c:cat>
          <c:val>
            <c:numRef>
              <c:f>'MetroWest Service Area Charts'!$C$5:$C$6</c:f>
              <c:numCache>
                <c:formatCode>0.0%</c:formatCode>
                <c:ptCount val="2"/>
                <c:pt idx="0">
                  <c:v>0.92710600068246785</c:v>
                </c:pt>
                <c:pt idx="1">
                  <c:v>7.2893999317532154E-2</c:v>
                </c:pt>
              </c:numCache>
            </c:numRef>
          </c:val>
        </c:ser>
        <c:dLbls>
          <c:showLegendKey val="0"/>
          <c:showVal val="0"/>
          <c:showCatName val="0"/>
          <c:showSerName val="0"/>
          <c:showPercent val="1"/>
          <c:showBubbleSize val="0"/>
          <c:showLeaderLines val="1"/>
        </c:dLbls>
        <c:firstSliceAng val="0"/>
      </c:pieChart>
    </c:plotArea>
    <c:legend>
      <c:legendPos val="t"/>
      <c:legendEntry>
        <c:idx val="0"/>
        <c:txPr>
          <a:bodyPr/>
          <a:lstStyle/>
          <a:p>
            <a:pPr>
              <a:defRPr sz="1000" baseline="0"/>
            </a:pPr>
            <a:endParaRPr lang="en-US"/>
          </a:p>
        </c:txPr>
      </c:legendEntry>
      <c:layout>
        <c:manualLayout>
          <c:xMode val="edge"/>
          <c:yMode val="edge"/>
          <c:x val="0"/>
          <c:y val="2.0914898709472999E-2"/>
          <c:w val="0.80048775640238701"/>
          <c:h val="0.133524584910959"/>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0"/>
    </mc:Choice>
    <mc:Fallback>
      <c:style val="30"/>
    </mc:Fallback>
  </mc:AlternateContent>
  <c:chart>
    <c:title>
      <c:tx>
        <c:rich>
          <a:bodyPr/>
          <a:lstStyle/>
          <a:p>
            <a:pPr>
              <a:defRPr/>
            </a:pPr>
            <a:r>
              <a:rPr lang="en-US" sz="1400"/>
              <a:t>Income to Poverty Ratio of Total Population</a:t>
            </a:r>
          </a:p>
        </c:rich>
      </c:tx>
      <c:layout>
        <c:manualLayout>
          <c:xMode val="edge"/>
          <c:yMode val="edge"/>
          <c:x val="0.11001499812523401"/>
          <c:y val="5.6565457258327102E-2"/>
        </c:manualLayout>
      </c:layout>
      <c:overlay val="0"/>
    </c:title>
    <c:autoTitleDeleted val="0"/>
    <c:plotArea>
      <c:layout/>
      <c:barChart>
        <c:barDir val="col"/>
        <c:grouping val="clustered"/>
        <c:varyColors val="0"/>
        <c:ser>
          <c:idx val="0"/>
          <c:order val="0"/>
          <c:tx>
            <c:strRef>
              <c:f>'MetroWest Service Area Charts'!$C$12</c:f>
              <c:strCache>
                <c:ptCount val="1"/>
                <c:pt idx="0">
                  <c:v>Percent</c:v>
                </c:pt>
              </c:strCache>
            </c:strRef>
          </c:tx>
          <c:invertIfNegative val="0"/>
          <c:dPt>
            <c:idx val="0"/>
            <c:invertIfNegative val="0"/>
            <c:bubble3D val="0"/>
            <c:spPr>
              <a:solidFill>
                <a:srgbClr val="FFFF00"/>
              </a:solidFill>
            </c:spPr>
          </c:dPt>
          <c:dPt>
            <c:idx val="1"/>
            <c:invertIfNegative val="0"/>
            <c:bubble3D val="0"/>
            <c:spPr>
              <a:solidFill>
                <a:srgbClr val="00B050"/>
              </a:solidFill>
            </c:spPr>
          </c:dPt>
          <c:cat>
            <c:strRef>
              <c:f>'MetroWest Service Area Charts'!$A$13:$A$19</c:f>
              <c:strCache>
                <c:ptCount val="7"/>
                <c:pt idx="0">
                  <c:v>0-100%</c:v>
                </c:pt>
                <c:pt idx="1">
                  <c:v>101%-200%</c:v>
                </c:pt>
                <c:pt idx="2">
                  <c:v>201%-300%</c:v>
                </c:pt>
                <c:pt idx="3">
                  <c:v>301%-400%</c:v>
                </c:pt>
                <c:pt idx="4">
                  <c:v>401%-500%</c:v>
                </c:pt>
                <c:pt idx="5">
                  <c:v>501% and Over</c:v>
                </c:pt>
                <c:pt idx="6">
                  <c:v>Missing Data</c:v>
                </c:pt>
              </c:strCache>
            </c:strRef>
          </c:cat>
          <c:val>
            <c:numRef>
              <c:f>'MetroWest Service Area Charts'!$C$13:$C$19</c:f>
              <c:numCache>
                <c:formatCode>0.0%</c:formatCode>
                <c:ptCount val="7"/>
                <c:pt idx="0">
                  <c:v>5.4225426961955217E-2</c:v>
                </c:pt>
                <c:pt idx="1">
                  <c:v>8.3428897478784764E-2</c:v>
                </c:pt>
                <c:pt idx="2">
                  <c:v>0.10064862415600544</c:v>
                </c:pt>
                <c:pt idx="3">
                  <c:v>0.10491684520846037</c:v>
                </c:pt>
                <c:pt idx="4">
                  <c:v>0.11143385376168446</c:v>
                </c:pt>
                <c:pt idx="5">
                  <c:v>0.51519749612615584</c:v>
                </c:pt>
                <c:pt idx="6">
                  <c:v>3.0148856306953901E-2</c:v>
                </c:pt>
              </c:numCache>
            </c:numRef>
          </c:val>
        </c:ser>
        <c:dLbls>
          <c:showLegendKey val="0"/>
          <c:showVal val="1"/>
          <c:showCatName val="0"/>
          <c:showSerName val="0"/>
          <c:showPercent val="0"/>
          <c:showBubbleSize val="0"/>
        </c:dLbls>
        <c:gapWidth val="150"/>
        <c:overlap val="-25"/>
        <c:axId val="93738880"/>
        <c:axId val="94354816"/>
      </c:barChart>
      <c:catAx>
        <c:axId val="93738880"/>
        <c:scaling>
          <c:orientation val="minMax"/>
        </c:scaling>
        <c:delete val="0"/>
        <c:axPos val="b"/>
        <c:majorTickMark val="none"/>
        <c:minorTickMark val="none"/>
        <c:tickLblPos val="nextTo"/>
        <c:crossAx val="94354816"/>
        <c:crosses val="autoZero"/>
        <c:auto val="1"/>
        <c:lblAlgn val="ctr"/>
        <c:lblOffset val="100"/>
        <c:noMultiLvlLbl val="0"/>
      </c:catAx>
      <c:valAx>
        <c:axId val="94354816"/>
        <c:scaling>
          <c:orientation val="minMax"/>
        </c:scaling>
        <c:delete val="1"/>
        <c:axPos val="l"/>
        <c:numFmt formatCode="0.0%" sourceLinked="1"/>
        <c:majorTickMark val="out"/>
        <c:minorTickMark val="none"/>
        <c:tickLblPos val="nextTo"/>
        <c:crossAx val="93738880"/>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US" sz="1400"/>
              <a:t>Income to Poverty Ratio of LEP Population</a:t>
            </a:r>
          </a:p>
        </c:rich>
      </c:tx>
      <c:layout>
        <c:manualLayout>
          <c:xMode val="edge"/>
          <c:yMode val="edge"/>
          <c:x val="0.15990468000921701"/>
          <c:y val="3.1430313101930403E-2"/>
        </c:manualLayout>
      </c:layout>
      <c:overlay val="0"/>
    </c:title>
    <c:autoTitleDeleted val="0"/>
    <c:plotArea>
      <c:layout/>
      <c:barChart>
        <c:barDir val="col"/>
        <c:grouping val="clustered"/>
        <c:varyColors val="0"/>
        <c:ser>
          <c:idx val="0"/>
          <c:order val="0"/>
          <c:tx>
            <c:strRef>
              <c:f>'MetroWest Service Area Charts'!$C$25</c:f>
              <c:strCache>
                <c:ptCount val="1"/>
                <c:pt idx="0">
                  <c:v>Percent</c:v>
                </c:pt>
              </c:strCache>
            </c:strRef>
          </c:tx>
          <c:invertIfNegative val="0"/>
          <c:dPt>
            <c:idx val="0"/>
            <c:invertIfNegative val="0"/>
            <c:bubble3D val="0"/>
            <c:spPr>
              <a:solidFill>
                <a:schemeClr val="accent2">
                  <a:lumMod val="60000"/>
                  <a:lumOff val="40000"/>
                </a:schemeClr>
              </a:solidFill>
            </c:spPr>
          </c:dPt>
          <c:dPt>
            <c:idx val="1"/>
            <c:invertIfNegative val="0"/>
            <c:bubble3D val="0"/>
            <c:spPr>
              <a:solidFill>
                <a:schemeClr val="accent2">
                  <a:lumMod val="20000"/>
                  <a:lumOff val="80000"/>
                </a:schemeClr>
              </a:solidFill>
            </c:spPr>
          </c:dPt>
          <c:cat>
            <c:strRef>
              <c:f>'MetroWest Service Area Charts'!$A$26:$A$32</c:f>
              <c:strCache>
                <c:ptCount val="7"/>
                <c:pt idx="0">
                  <c:v>0-100%</c:v>
                </c:pt>
                <c:pt idx="1">
                  <c:v>101%-200%</c:v>
                </c:pt>
                <c:pt idx="2">
                  <c:v>201%-300%</c:v>
                </c:pt>
                <c:pt idx="3">
                  <c:v>301%-400%</c:v>
                </c:pt>
                <c:pt idx="4">
                  <c:v>401%-500%</c:v>
                </c:pt>
                <c:pt idx="5">
                  <c:v>501% and Over</c:v>
                </c:pt>
                <c:pt idx="6">
                  <c:v>Missing Data</c:v>
                </c:pt>
              </c:strCache>
            </c:strRef>
          </c:cat>
          <c:val>
            <c:numRef>
              <c:f>'MetroWest Service Area Charts'!$C$26:$C$32</c:f>
              <c:numCache>
                <c:formatCode>0.0%</c:formatCode>
                <c:ptCount val="7"/>
                <c:pt idx="0">
                  <c:v>0.15052855745064558</c:v>
                </c:pt>
                <c:pt idx="1">
                  <c:v>0.2142624177426472</c:v>
                </c:pt>
                <c:pt idx="2">
                  <c:v>0.18210770677052357</c:v>
                </c:pt>
                <c:pt idx="3">
                  <c:v>0.11866162730464479</c:v>
                </c:pt>
                <c:pt idx="4">
                  <c:v>8.3782591178558408E-2</c:v>
                </c:pt>
                <c:pt idx="5">
                  <c:v>0.22517890374690636</c:v>
                </c:pt>
                <c:pt idx="6">
                  <c:v>2.5478195806074095E-2</c:v>
                </c:pt>
              </c:numCache>
            </c:numRef>
          </c:val>
        </c:ser>
        <c:dLbls>
          <c:showLegendKey val="0"/>
          <c:showVal val="1"/>
          <c:showCatName val="0"/>
          <c:showSerName val="0"/>
          <c:showPercent val="0"/>
          <c:showBubbleSize val="0"/>
        </c:dLbls>
        <c:gapWidth val="150"/>
        <c:overlap val="-25"/>
        <c:axId val="121746176"/>
        <c:axId val="121747712"/>
      </c:barChart>
      <c:catAx>
        <c:axId val="121746176"/>
        <c:scaling>
          <c:orientation val="minMax"/>
        </c:scaling>
        <c:delete val="0"/>
        <c:axPos val="b"/>
        <c:majorTickMark val="none"/>
        <c:minorTickMark val="none"/>
        <c:tickLblPos val="nextTo"/>
        <c:crossAx val="121747712"/>
        <c:crosses val="autoZero"/>
        <c:auto val="1"/>
        <c:lblAlgn val="ctr"/>
        <c:lblOffset val="100"/>
        <c:noMultiLvlLbl val="0"/>
      </c:catAx>
      <c:valAx>
        <c:axId val="121747712"/>
        <c:scaling>
          <c:orientation val="minMax"/>
        </c:scaling>
        <c:delete val="1"/>
        <c:axPos val="l"/>
        <c:numFmt formatCode="0.0%" sourceLinked="1"/>
        <c:majorTickMark val="none"/>
        <c:minorTickMark val="none"/>
        <c:tickLblPos val="nextTo"/>
        <c:crossAx val="121746176"/>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nchor="t" anchorCtr="0"/>
          <a:lstStyle/>
          <a:p>
            <a:pPr>
              <a:defRPr/>
            </a:pPr>
            <a:r>
              <a:rPr lang="en-US" sz="1050"/>
              <a:t>English Proficiency of  Population between 0%-100% of Poverty</a:t>
            </a:r>
          </a:p>
        </c:rich>
      </c:tx>
      <c:layout>
        <c:manualLayout>
          <c:xMode val="edge"/>
          <c:yMode val="edge"/>
          <c:x val="7.67363513523074E-2"/>
          <c:y val="3.8943107649579999E-2"/>
        </c:manualLayout>
      </c:layout>
      <c:overlay val="0"/>
    </c:title>
    <c:autoTitleDeleted val="0"/>
    <c:plotArea>
      <c:layout>
        <c:manualLayout>
          <c:layoutTarget val="inner"/>
          <c:xMode val="edge"/>
          <c:yMode val="edge"/>
          <c:x val="0.72431032557100605"/>
          <c:y val="0.19118303551735599"/>
          <c:w val="0.30309171353580799"/>
          <c:h val="0.77432248927906899"/>
        </c:manualLayout>
      </c:layout>
      <c:pieChart>
        <c:varyColors val="1"/>
        <c:ser>
          <c:idx val="0"/>
          <c:order val="0"/>
          <c:tx>
            <c:strRef>
              <c:f>'MetroWest Service Area Charts'!$C$38</c:f>
              <c:strCache>
                <c:ptCount val="1"/>
                <c:pt idx="0">
                  <c:v>Percent</c:v>
                </c:pt>
              </c:strCache>
            </c:strRef>
          </c:tx>
          <c:spPr>
            <a:solidFill>
              <a:schemeClr val="accent2">
                <a:lumMod val="60000"/>
                <a:lumOff val="40000"/>
              </a:schemeClr>
            </a:solidFill>
          </c:spPr>
          <c:explosion val="15"/>
          <c:dPt>
            <c:idx val="0"/>
            <c:bubble3D val="0"/>
            <c:spPr>
              <a:solidFill>
                <a:srgbClr val="FFFF0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'MetroWest Service Area Charts'!$A$39:$A$40</c:f>
              <c:strCache>
                <c:ptCount val="2"/>
                <c:pt idx="0">
                  <c:v>English Proficient</c:v>
                </c:pt>
                <c:pt idx="1">
                  <c:v>Limited English Proficent</c:v>
                </c:pt>
              </c:strCache>
            </c:strRef>
          </c:cat>
          <c:val>
            <c:numRef>
              <c:f>'MetroWest Service Area Charts'!$C$39:$C$40</c:f>
              <c:numCache>
                <c:formatCode>0.0%</c:formatCode>
                <c:ptCount val="2"/>
                <c:pt idx="0">
                  <c:v>0.79764790839222155</c:v>
                </c:pt>
                <c:pt idx="1">
                  <c:v>0.20235209160777839</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1.1015451862291499E-2"/>
          <c:y val="0.39090584007370699"/>
          <c:w val="0.47317993811084902"/>
          <c:h val="0.35360985343319901"/>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sz="1000"/>
              <a:t>English Proficiency of  Population between 101%-200% of Poverty</a:t>
            </a:r>
          </a:p>
        </c:rich>
      </c:tx>
      <c:layout>
        <c:manualLayout>
          <c:xMode val="edge"/>
          <c:yMode val="edge"/>
          <c:x val="0.107343062117235"/>
          <c:y val="5.40361902796937E-3"/>
        </c:manualLayout>
      </c:layout>
      <c:overlay val="0"/>
    </c:title>
    <c:autoTitleDeleted val="0"/>
    <c:plotArea>
      <c:layout>
        <c:manualLayout>
          <c:layoutTarget val="inner"/>
          <c:xMode val="edge"/>
          <c:yMode val="edge"/>
          <c:x val="0.69716010498687697"/>
          <c:y val="0.14630853121801901"/>
          <c:w val="0.34732543581669201"/>
          <c:h val="0.85369128409945405"/>
        </c:manualLayout>
      </c:layout>
      <c:pieChart>
        <c:varyColors val="1"/>
        <c:ser>
          <c:idx val="0"/>
          <c:order val="0"/>
          <c:tx>
            <c:strRef>
              <c:f>'MetroWest Service Area Charts'!$C$46</c:f>
              <c:strCache>
                <c:ptCount val="1"/>
                <c:pt idx="0">
                  <c:v>Percent</c:v>
                </c:pt>
              </c:strCache>
            </c:strRef>
          </c:tx>
          <c:explosion val="25"/>
          <c:dPt>
            <c:idx val="0"/>
            <c:bubble3D val="0"/>
            <c:explosion val="0"/>
            <c:spPr>
              <a:solidFill>
                <a:srgbClr val="00B05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'MetroWest Service Area Charts'!$A$47:$A$48</c:f>
              <c:strCache>
                <c:ptCount val="2"/>
                <c:pt idx="0">
                  <c:v>English Proficient</c:v>
                </c:pt>
                <c:pt idx="1">
                  <c:v>Limited English Proficent</c:v>
                </c:pt>
              </c:strCache>
            </c:strRef>
          </c:cat>
          <c:val>
            <c:numRef>
              <c:f>'MetroWest Service Area Charts'!$C$47:$C$48</c:f>
              <c:numCache>
                <c:formatCode>0.0%</c:formatCode>
                <c:ptCount val="2"/>
                <c:pt idx="0">
                  <c:v>0.81279334853158103</c:v>
                </c:pt>
                <c:pt idx="1">
                  <c:v>0.18720665146841894</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2.3898273653170501E-2"/>
          <c:y val="0.47048677745728801"/>
          <c:w val="0.54423386419775199"/>
          <c:h val="0.31459773351212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142874</xdr:colOff>
      <xdr:row>1</xdr:row>
      <xdr:rowOff>19050</xdr:rowOff>
    </xdr:from>
    <xdr:to>
      <xdr:col>7</xdr:col>
      <xdr:colOff>0</xdr:colOff>
      <xdr:row>7</xdr:row>
      <xdr:rowOff>342900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247648</xdr:colOff>
      <xdr:row>9</xdr:row>
      <xdr:rowOff>114298</xdr:rowOff>
    </xdr:from>
    <xdr:to>
      <xdr:col>7</xdr:col>
      <xdr:colOff>0</xdr:colOff>
      <xdr:row>20</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22</xdr:row>
      <xdr:rowOff>123823</xdr:rowOff>
    </xdr:from>
    <xdr:to>
      <xdr:col>6</xdr:col>
      <xdr:colOff>523874</xdr:colOff>
      <xdr:row>33</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104775</xdr:colOff>
      <xdr:row>35</xdr:row>
      <xdr:rowOff>38100</xdr:rowOff>
    </xdr:from>
    <xdr:to>
      <xdr:col>7</xdr:col>
      <xdr:colOff>1</xdr:colOff>
      <xdr:row>42</xdr:row>
      <xdr:rowOff>28575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85726</xdr:colOff>
      <xdr:row>43</xdr:row>
      <xdr:rowOff>76198</xdr:rowOff>
    </xdr:from>
    <xdr:to>
      <xdr:col>7</xdr:col>
      <xdr:colOff>1</xdr:colOff>
      <xdr:row>49</xdr:row>
      <xdr:rowOff>171450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0.01115</cdr:x>
      <cdr:y>0.19902</cdr:y>
    </cdr:from>
    <cdr:to>
      <cdr:x>0.65143</cdr:x>
      <cdr:y>0.95541</cdr:y>
    </cdr:to>
    <cdr:sp macro="" textlink="">
      <cdr:nvSpPr>
        <cdr:cNvPr id="3" name="TextBox 2"/>
        <cdr:cNvSpPr txBox="1"/>
      </cdr:nvSpPr>
      <cdr:spPr>
        <a:xfrm xmlns:a="http://schemas.openxmlformats.org/drawingml/2006/main">
          <a:off x="37155" y="297624"/>
          <a:ext cx="2134545" cy="11311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1" i="0"/>
            <a:t>English</a:t>
          </a:r>
          <a:r>
            <a:rPr lang="en-US" sz="1000" b="1" i="0" baseline="0"/>
            <a:t> Proficient: </a:t>
          </a:r>
        </a:p>
        <a:p xmlns:a="http://schemas.openxmlformats.org/drawingml/2006/main">
          <a:r>
            <a:rPr lang="en-US" sz="1000" baseline="0"/>
            <a:t>Speak "English Only" </a:t>
          </a:r>
          <a:r>
            <a:rPr lang="en-US" sz="1000" i="1" baseline="0"/>
            <a:t>and </a:t>
          </a:r>
          <a:r>
            <a:rPr lang="en-US" sz="1000" i="0" baseline="0"/>
            <a:t> "Very Well"</a:t>
          </a:r>
        </a:p>
        <a:p xmlns:a="http://schemas.openxmlformats.org/drawingml/2006/main">
          <a:endParaRPr lang="en-US" sz="1000" b="1" i="0" baseline="0"/>
        </a:p>
        <a:p xmlns:a="http://schemas.openxmlformats.org/drawingml/2006/main">
          <a:r>
            <a:rPr lang="en-US" sz="1000" b="1" i="0" baseline="0"/>
            <a:t>Limited English Proficient: </a:t>
          </a:r>
        </a:p>
        <a:p xmlns:a="http://schemas.openxmlformats.org/drawingml/2006/main">
          <a:r>
            <a:rPr lang="en-US" sz="1000" i="0" baseline="0"/>
            <a:t>Speak English "Well", "Not Well", </a:t>
          </a:r>
          <a:r>
            <a:rPr lang="en-US" sz="1000" i="1" baseline="0"/>
            <a:t>and</a:t>
          </a:r>
          <a:r>
            <a:rPr lang="en-US" sz="1000" i="0" baseline="0"/>
            <a:t> "Not at all"</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heetViews>
  <sheetFormatPr defaultColWidth="9.140625" defaultRowHeight="15" x14ac:dyDescent="0.25"/>
  <cols>
    <col min="1" max="1" width="153.85546875" style="53" customWidth="1"/>
    <col min="2" max="16384" width="9.140625" style="53"/>
  </cols>
  <sheetData>
    <row r="1" spans="1:1" x14ac:dyDescent="0.25">
      <c r="A1" s="53" t="s">
        <v>203</v>
      </c>
    </row>
    <row r="2" spans="1:1" x14ac:dyDescent="0.25">
      <c r="A2" s="77" t="s">
        <v>185</v>
      </c>
    </row>
    <row r="3" spans="1:1" ht="60" x14ac:dyDescent="0.25">
      <c r="A3" s="71" t="s">
        <v>181</v>
      </c>
    </row>
    <row r="4" spans="1:1" x14ac:dyDescent="0.25">
      <c r="A4" s="54"/>
    </row>
    <row r="5" spans="1:1" x14ac:dyDescent="0.25">
      <c r="A5" s="72" t="s">
        <v>182</v>
      </c>
    </row>
    <row r="6" spans="1:1" ht="45" x14ac:dyDescent="0.25">
      <c r="A6" s="73" t="s">
        <v>199</v>
      </c>
    </row>
    <row r="7" spans="1:1" ht="30" x14ac:dyDescent="0.25">
      <c r="A7" s="73" t="s">
        <v>183</v>
      </c>
    </row>
    <row r="8" spans="1:1" ht="45" x14ac:dyDescent="0.25">
      <c r="A8" s="73" t="s">
        <v>184</v>
      </c>
    </row>
    <row r="9" spans="1:1" x14ac:dyDescent="0.25">
      <c r="A9" s="74"/>
    </row>
    <row r="10" spans="1:1" x14ac:dyDescent="0.25">
      <c r="A10" s="75" t="s">
        <v>180</v>
      </c>
    </row>
    <row r="11" spans="1:1" x14ac:dyDescent="0.25">
      <c r="A11" s="76"/>
    </row>
    <row r="12" spans="1:1" x14ac:dyDescent="0.25">
      <c r="A12" s="76" t="s">
        <v>200</v>
      </c>
    </row>
    <row r="13" spans="1:1" x14ac:dyDescent="0.25">
      <c r="A13" s="76" t="s">
        <v>202</v>
      </c>
    </row>
    <row r="14" spans="1:1" x14ac:dyDescent="0.25">
      <c r="A14" s="53" t="s">
        <v>204</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4"/>
  <sheetViews>
    <sheetView topLeftCell="A38" workbookViewId="0">
      <selection activeCell="A41" sqref="A41:C69"/>
    </sheetView>
  </sheetViews>
  <sheetFormatPr defaultColWidth="9.140625" defaultRowHeight="15" x14ac:dyDescent="0.25"/>
  <cols>
    <col min="1" max="1" width="25.140625" style="43" bestFit="1" customWidth="1"/>
    <col min="2" max="2" width="10.7109375" style="43" bestFit="1" customWidth="1"/>
    <col min="3" max="3" width="10" style="43" customWidth="1"/>
    <col min="4" max="4" width="9.140625" style="43"/>
    <col min="5" max="5" width="33.85546875" style="43" bestFit="1" customWidth="1"/>
    <col min="6" max="6" width="18.42578125" style="43" bestFit="1" customWidth="1"/>
    <col min="7" max="7" width="16" style="43" customWidth="1"/>
    <col min="8" max="8" width="9.140625" style="43"/>
    <col min="9" max="9" width="27.140625" style="43" bestFit="1" customWidth="1"/>
    <col min="10" max="16384" width="9.140625" style="43"/>
  </cols>
  <sheetData>
    <row r="1" spans="1:17" ht="21" x14ac:dyDescent="0.35">
      <c r="A1" s="139" t="s">
        <v>150</v>
      </c>
      <c r="B1" s="139"/>
      <c r="C1" s="139"/>
      <c r="D1" s="139"/>
      <c r="E1" s="139"/>
      <c r="F1" s="139"/>
    </row>
    <row r="2" spans="1:17" s="53" customFormat="1" x14ac:dyDescent="0.25">
      <c r="A2" s="62" t="s">
        <v>173</v>
      </c>
    </row>
    <row r="3" spans="1:17" s="53" customFormat="1" x14ac:dyDescent="0.25">
      <c r="A3" s="53" t="s">
        <v>174</v>
      </c>
    </row>
    <row r="4" spans="1:17" ht="15.75" thickBot="1" x14ac:dyDescent="0.3"/>
    <row r="5" spans="1:17" ht="18" thickBot="1" x14ac:dyDescent="0.35">
      <c r="A5" s="140" t="s">
        <v>34</v>
      </c>
      <c r="B5" s="141"/>
      <c r="C5" s="142"/>
      <c r="E5" s="177" t="s">
        <v>190</v>
      </c>
      <c r="F5" s="178"/>
      <c r="G5" s="179"/>
      <c r="P5" s="140" t="s">
        <v>62</v>
      </c>
      <c r="Q5" s="142"/>
    </row>
    <row r="6" spans="1:17" x14ac:dyDescent="0.25">
      <c r="A6" s="12" t="s">
        <v>0</v>
      </c>
      <c r="B6" s="4" t="s">
        <v>1</v>
      </c>
      <c r="C6" s="11" t="s">
        <v>2</v>
      </c>
      <c r="E6" s="12" t="s">
        <v>0</v>
      </c>
      <c r="F6" s="4" t="s">
        <v>1</v>
      </c>
      <c r="G6" s="11" t="s">
        <v>2</v>
      </c>
      <c r="P6" s="17" t="s">
        <v>137</v>
      </c>
      <c r="Q6" s="47"/>
    </row>
    <row r="7" spans="1:17" x14ac:dyDescent="0.25">
      <c r="A7" s="45" t="s">
        <v>3</v>
      </c>
      <c r="B7" s="6">
        <v>96750</v>
      </c>
      <c r="C7" s="5">
        <f>B7/$B$9</f>
        <v>0.95760791028673797</v>
      </c>
      <c r="E7" s="55" t="s">
        <v>3</v>
      </c>
      <c r="F7" s="6">
        <v>4144</v>
      </c>
      <c r="G7" s="5">
        <v>0.92</v>
      </c>
      <c r="P7" s="45" t="s">
        <v>138</v>
      </c>
      <c r="Q7" s="47"/>
    </row>
    <row r="8" spans="1:17" x14ac:dyDescent="0.25">
      <c r="A8" s="13" t="s">
        <v>4</v>
      </c>
      <c r="B8" s="14">
        <v>4283</v>
      </c>
      <c r="C8" s="15">
        <f>B8/$B$9</f>
        <v>4.2392089713262006E-2</v>
      </c>
      <c r="E8" s="13" t="s">
        <v>4</v>
      </c>
      <c r="F8" s="14">
        <v>361</v>
      </c>
      <c r="G8" s="15">
        <v>0.08</v>
      </c>
      <c r="P8" s="45" t="s">
        <v>139</v>
      </c>
      <c r="Q8" s="47"/>
    </row>
    <row r="9" spans="1:17" ht="15.75" thickBot="1" x14ac:dyDescent="0.3">
      <c r="A9" s="46" t="s">
        <v>5</v>
      </c>
      <c r="B9" s="3">
        <f>SUM(B7:B8)</f>
        <v>101033</v>
      </c>
      <c r="C9" s="2"/>
      <c r="E9" s="56" t="s">
        <v>5</v>
      </c>
      <c r="F9" s="3">
        <v>4505</v>
      </c>
      <c r="G9" s="60"/>
      <c r="P9" s="45" t="s">
        <v>140</v>
      </c>
      <c r="Q9" s="47"/>
    </row>
    <row r="10" spans="1:17" ht="15.75" thickBot="1" x14ac:dyDescent="0.3">
      <c r="A10" s="53" t="s">
        <v>197</v>
      </c>
      <c r="B10" s="81"/>
      <c r="C10" s="81"/>
      <c r="D10" s="53"/>
      <c r="P10" s="45" t="s">
        <v>141</v>
      </c>
      <c r="Q10" s="47"/>
    </row>
    <row r="11" spans="1:17" ht="18" thickBot="1" x14ac:dyDescent="0.35">
      <c r="E11" s="140" t="s">
        <v>188</v>
      </c>
      <c r="F11" s="141"/>
      <c r="G11" s="142"/>
      <c r="P11" s="45" t="s">
        <v>142</v>
      </c>
      <c r="Q11" s="47"/>
    </row>
    <row r="12" spans="1:17" ht="18" thickBot="1" x14ac:dyDescent="0.35">
      <c r="A12" s="140" t="s">
        <v>35</v>
      </c>
      <c r="B12" s="141"/>
      <c r="C12" s="142"/>
      <c r="E12" s="12" t="s">
        <v>0</v>
      </c>
      <c r="F12" s="4" t="s">
        <v>1</v>
      </c>
      <c r="G12" s="11" t="s">
        <v>2</v>
      </c>
      <c r="P12" s="45" t="s">
        <v>143</v>
      </c>
      <c r="Q12" s="47"/>
    </row>
    <row r="13" spans="1:17" x14ac:dyDescent="0.25">
      <c r="A13" s="12" t="s">
        <v>6</v>
      </c>
      <c r="B13" s="4" t="s">
        <v>7</v>
      </c>
      <c r="C13" s="11" t="s">
        <v>2</v>
      </c>
      <c r="E13" s="55" t="s">
        <v>3</v>
      </c>
      <c r="F13" s="6">
        <v>5968</v>
      </c>
      <c r="G13" s="5">
        <v>0.93799999999999994</v>
      </c>
      <c r="P13" s="45" t="s">
        <v>144</v>
      </c>
      <c r="Q13" s="47"/>
    </row>
    <row r="14" spans="1:17" x14ac:dyDescent="0.25">
      <c r="A14" s="45" t="s">
        <v>36</v>
      </c>
      <c r="B14" s="6">
        <v>4505</v>
      </c>
      <c r="C14" s="5">
        <f>B14/$B$21</f>
        <v>4.4589391584927696E-2</v>
      </c>
      <c r="E14" s="13" t="s">
        <v>4</v>
      </c>
      <c r="F14" s="14">
        <v>397</v>
      </c>
      <c r="G14" s="15">
        <v>6.2E-2</v>
      </c>
      <c r="P14" s="45" t="s">
        <v>145</v>
      </c>
      <c r="Q14" s="47"/>
    </row>
    <row r="15" spans="1:17" ht="15.75" thickBot="1" x14ac:dyDescent="0.3">
      <c r="A15" s="45" t="s">
        <v>37</v>
      </c>
      <c r="B15" s="6">
        <v>6365</v>
      </c>
      <c r="C15" s="5">
        <f t="shared" ref="C15:C20" si="0">B15/$B$21</f>
        <v>6.2999218077261887E-2</v>
      </c>
      <c r="E15" s="56" t="s">
        <v>5</v>
      </c>
      <c r="F15" s="3">
        <v>6365</v>
      </c>
      <c r="G15" s="2"/>
      <c r="P15" s="45" t="s">
        <v>146</v>
      </c>
      <c r="Q15" s="47"/>
    </row>
    <row r="16" spans="1:17" ht="15.75" thickBot="1" x14ac:dyDescent="0.3">
      <c r="A16" s="45" t="s">
        <v>38</v>
      </c>
      <c r="B16" s="6">
        <v>8235</v>
      </c>
      <c r="C16" s="5">
        <f t="shared" si="0"/>
        <v>8.1508022131382821E-2</v>
      </c>
      <c r="P16" s="45" t="s">
        <v>147</v>
      </c>
      <c r="Q16" s="47"/>
    </row>
    <row r="17" spans="1:17" ht="18" thickBot="1" x14ac:dyDescent="0.35">
      <c r="A17" s="45" t="s">
        <v>39</v>
      </c>
      <c r="B17" s="6">
        <v>9483</v>
      </c>
      <c r="C17" s="5">
        <f t="shared" si="0"/>
        <v>9.3860421842368341E-2</v>
      </c>
      <c r="E17" s="140" t="s">
        <v>44</v>
      </c>
      <c r="F17" s="141"/>
      <c r="G17" s="142"/>
      <c r="P17" s="45" t="s">
        <v>148</v>
      </c>
      <c r="Q17" s="47"/>
    </row>
    <row r="18" spans="1:17" x14ac:dyDescent="0.25">
      <c r="A18" s="45" t="s">
        <v>40</v>
      </c>
      <c r="B18" s="6">
        <v>12468</v>
      </c>
      <c r="C18" s="5">
        <f t="shared" si="0"/>
        <v>0.12340522403571111</v>
      </c>
      <c r="E18" s="12" t="s">
        <v>45</v>
      </c>
      <c r="F18" s="4" t="s">
        <v>7</v>
      </c>
      <c r="G18" s="11" t="s">
        <v>2</v>
      </c>
      <c r="P18" s="45" t="s">
        <v>149</v>
      </c>
      <c r="Q18" s="47"/>
    </row>
    <row r="19" spans="1:17" x14ac:dyDescent="0.25">
      <c r="A19" s="45" t="s">
        <v>8</v>
      </c>
      <c r="B19" s="6">
        <v>56386</v>
      </c>
      <c r="C19" s="5">
        <f t="shared" si="0"/>
        <v>0.55809487989072881</v>
      </c>
      <c r="E19" s="45" t="s">
        <v>46</v>
      </c>
      <c r="F19" s="6">
        <v>277</v>
      </c>
      <c r="G19" s="5">
        <f t="shared" ref="G19:G25" si="1">F19/$F$26</f>
        <v>6.4674293719355597E-2</v>
      </c>
      <c r="P19" s="45"/>
      <c r="Q19" s="47"/>
    </row>
    <row r="20" spans="1:17" x14ac:dyDescent="0.25">
      <c r="A20" s="13" t="s">
        <v>9</v>
      </c>
      <c r="B20" s="14">
        <v>3591</v>
      </c>
      <c r="C20" s="15">
        <f t="shared" si="0"/>
        <v>3.554284243761939E-2</v>
      </c>
      <c r="E20" s="45" t="s">
        <v>47</v>
      </c>
      <c r="F20" s="6">
        <v>205</v>
      </c>
      <c r="G20" s="5">
        <f t="shared" si="1"/>
        <v>4.78636469764184E-2</v>
      </c>
      <c r="P20" s="45"/>
      <c r="Q20" s="47"/>
    </row>
    <row r="21" spans="1:17" ht="15.75" thickBot="1" x14ac:dyDescent="0.3">
      <c r="A21" s="46" t="s">
        <v>5</v>
      </c>
      <c r="B21" s="3">
        <f>SUM(B14:B20)</f>
        <v>101033</v>
      </c>
      <c r="C21" s="2"/>
      <c r="E21" s="45" t="s">
        <v>48</v>
      </c>
      <c r="F21" s="6">
        <v>824</v>
      </c>
      <c r="G21" s="5">
        <f t="shared" si="1"/>
        <v>0.19238851272472565</v>
      </c>
      <c r="P21" s="45"/>
      <c r="Q21" s="47"/>
    </row>
    <row r="22" spans="1:17" x14ac:dyDescent="0.25">
      <c r="A22" s="53" t="s">
        <v>197</v>
      </c>
      <c r="B22" s="81"/>
      <c r="C22" s="81"/>
      <c r="D22" s="53"/>
      <c r="E22" s="45" t="s">
        <v>49</v>
      </c>
      <c r="F22" s="6">
        <v>858</v>
      </c>
      <c r="G22" s="5">
        <f t="shared" si="1"/>
        <v>0.20032687368666821</v>
      </c>
      <c r="P22" s="45"/>
      <c r="Q22" s="47"/>
    </row>
    <row r="23" spans="1:17" ht="15.75" thickBot="1" x14ac:dyDescent="0.3">
      <c r="A23" s="53"/>
      <c r="B23" s="81"/>
      <c r="C23" s="81"/>
      <c r="E23" s="45" t="s">
        <v>50</v>
      </c>
      <c r="F23" s="6">
        <v>800</v>
      </c>
      <c r="G23" s="5">
        <f t="shared" si="1"/>
        <v>0.18678496381041326</v>
      </c>
      <c r="P23" s="45"/>
      <c r="Q23" s="47"/>
    </row>
    <row r="24" spans="1:17" ht="18" thickBot="1" x14ac:dyDescent="0.35">
      <c r="A24" s="140" t="s">
        <v>10</v>
      </c>
      <c r="B24" s="141"/>
      <c r="C24" s="142"/>
      <c r="E24" s="45" t="s">
        <v>51</v>
      </c>
      <c r="F24" s="6">
        <v>541</v>
      </c>
      <c r="G24" s="5">
        <f t="shared" si="1"/>
        <v>0.12631333177679196</v>
      </c>
      <c r="P24" s="45"/>
      <c r="Q24" s="47"/>
    </row>
    <row r="25" spans="1:17" x14ac:dyDescent="0.25">
      <c r="A25" s="12" t="s">
        <v>6</v>
      </c>
      <c r="B25" s="4" t="s">
        <v>7</v>
      </c>
      <c r="C25" s="11" t="s">
        <v>2</v>
      </c>
      <c r="E25" s="13" t="s">
        <v>52</v>
      </c>
      <c r="F25" s="14">
        <v>778</v>
      </c>
      <c r="G25" s="15">
        <f t="shared" si="1"/>
        <v>0.18164837730562688</v>
      </c>
      <c r="P25" s="45"/>
      <c r="Q25" s="47"/>
    </row>
    <row r="26" spans="1:17" ht="15.75" thickBot="1" x14ac:dyDescent="0.3">
      <c r="A26" s="45" t="s">
        <v>36</v>
      </c>
      <c r="B26" s="6">
        <v>361</v>
      </c>
      <c r="C26" s="5">
        <f>B26/$B$33</f>
        <v>8.4286714919448988E-2</v>
      </c>
      <c r="E26" s="46" t="s">
        <v>5</v>
      </c>
      <c r="F26" s="3">
        <f>SUM(F19:F25)</f>
        <v>4283</v>
      </c>
      <c r="G26" s="2"/>
      <c r="P26" s="45"/>
      <c r="Q26" s="47"/>
    </row>
    <row r="27" spans="1:17" ht="15.75" thickBot="1" x14ac:dyDescent="0.3">
      <c r="A27" s="45" t="s">
        <v>37</v>
      </c>
      <c r="B27" s="6">
        <v>397</v>
      </c>
      <c r="C27" s="5">
        <f t="shared" ref="C27:C32" si="2">B27/$B$33</f>
        <v>9.2692038290917586E-2</v>
      </c>
      <c r="P27" s="45"/>
      <c r="Q27" s="47"/>
    </row>
    <row r="28" spans="1:17" ht="18" thickBot="1" x14ac:dyDescent="0.35">
      <c r="A28" s="45" t="s">
        <v>38</v>
      </c>
      <c r="B28" s="6">
        <v>479</v>
      </c>
      <c r="C28" s="5">
        <f t="shared" si="2"/>
        <v>0.11183749708148494</v>
      </c>
      <c r="E28" s="136" t="s">
        <v>53</v>
      </c>
      <c r="F28" s="137"/>
      <c r="G28" s="138"/>
      <c r="P28" s="45"/>
      <c r="Q28" s="47"/>
    </row>
    <row r="29" spans="1:17" x14ac:dyDescent="0.25">
      <c r="A29" s="45" t="s">
        <v>39</v>
      </c>
      <c r="B29" s="6">
        <v>385</v>
      </c>
      <c r="C29" s="5">
        <f t="shared" si="2"/>
        <v>8.9890263833761377E-2</v>
      </c>
      <c r="E29" s="12" t="s">
        <v>45</v>
      </c>
      <c r="F29" s="4" t="s">
        <v>7</v>
      </c>
      <c r="G29" s="11" t="s">
        <v>2</v>
      </c>
      <c r="P29" s="45"/>
      <c r="Q29" s="47"/>
    </row>
    <row r="30" spans="1:17" x14ac:dyDescent="0.25">
      <c r="A30" s="45" t="s">
        <v>40</v>
      </c>
      <c r="B30" s="6">
        <v>630</v>
      </c>
      <c r="C30" s="5">
        <f t="shared" si="2"/>
        <v>0.14709315900070044</v>
      </c>
      <c r="E30" s="45" t="s">
        <v>46</v>
      </c>
      <c r="F30" s="6">
        <v>35</v>
      </c>
      <c r="G30" s="5">
        <f t="shared" ref="G30:G36" si="3">F30/$F$37</f>
        <v>4.6174142480211081E-2</v>
      </c>
      <c r="P30" s="45"/>
      <c r="Q30" s="47"/>
    </row>
    <row r="31" spans="1:17" ht="15.75" thickBot="1" x14ac:dyDescent="0.3">
      <c r="A31" s="45" t="s">
        <v>8</v>
      </c>
      <c r="B31" s="6">
        <v>1594</v>
      </c>
      <c r="C31" s="5">
        <f t="shared" si="2"/>
        <v>0.37216904039224841</v>
      </c>
      <c r="E31" s="45" t="s">
        <v>47</v>
      </c>
      <c r="F31" s="6">
        <v>91</v>
      </c>
      <c r="G31" s="5">
        <f t="shared" si="3"/>
        <v>0.12005277044854881</v>
      </c>
      <c r="P31" s="46"/>
      <c r="Q31" s="2"/>
    </row>
    <row r="32" spans="1:17" x14ac:dyDescent="0.25">
      <c r="A32" s="13" t="s">
        <v>9</v>
      </c>
      <c r="B32" s="14">
        <v>437</v>
      </c>
      <c r="C32" s="15">
        <f t="shared" si="2"/>
        <v>0.10203128648143825</v>
      </c>
      <c r="E32" s="45" t="s">
        <v>48</v>
      </c>
      <c r="F32" s="6">
        <v>127</v>
      </c>
      <c r="G32" s="5">
        <f t="shared" si="3"/>
        <v>0.16754617414248021</v>
      </c>
    </row>
    <row r="33" spans="1:22" ht="15.75" thickBot="1" x14ac:dyDescent="0.3">
      <c r="A33" s="46" t="s">
        <v>5</v>
      </c>
      <c r="B33" s="3">
        <f>SUM(B26:B32)</f>
        <v>4283</v>
      </c>
      <c r="C33" s="2"/>
      <c r="E33" s="45" t="s">
        <v>49</v>
      </c>
      <c r="F33" s="6">
        <v>22</v>
      </c>
      <c r="G33" s="5">
        <f t="shared" si="3"/>
        <v>2.9023746701846966E-2</v>
      </c>
      <c r="N33" s="53"/>
      <c r="O33" s="53"/>
      <c r="P33" s="53"/>
      <c r="Q33" s="53"/>
      <c r="R33" s="53"/>
      <c r="S33" s="53"/>
      <c r="T33" s="53"/>
      <c r="U33" s="53"/>
      <c r="V33" s="53"/>
    </row>
    <row r="34" spans="1:22" ht="15.75" thickBot="1" x14ac:dyDescent="0.3">
      <c r="E34" s="45" t="s">
        <v>50</v>
      </c>
      <c r="F34" s="6">
        <v>106</v>
      </c>
      <c r="G34" s="5">
        <f t="shared" si="3"/>
        <v>0.13984168865435356</v>
      </c>
      <c r="N34" s="53"/>
      <c r="O34" s="53"/>
      <c r="P34" s="53"/>
      <c r="Q34" s="53"/>
      <c r="R34" s="53"/>
      <c r="S34" s="53"/>
      <c r="T34" s="53"/>
      <c r="U34" s="53"/>
      <c r="V34" s="53"/>
    </row>
    <row r="35" spans="1:22" ht="30" customHeight="1" thickBot="1" x14ac:dyDescent="0.35">
      <c r="A35" s="136" t="s">
        <v>41</v>
      </c>
      <c r="B35" s="137"/>
      <c r="C35" s="138"/>
      <c r="E35" s="45" t="s">
        <v>51</v>
      </c>
      <c r="F35" s="6">
        <v>95</v>
      </c>
      <c r="G35" s="5">
        <f t="shared" si="3"/>
        <v>0.12532981530343007</v>
      </c>
      <c r="N35" s="53"/>
      <c r="O35" s="53"/>
      <c r="P35" s="53"/>
      <c r="Q35" s="53"/>
      <c r="R35" s="53"/>
      <c r="S35" s="53"/>
      <c r="T35" s="53"/>
      <c r="U35" s="53"/>
      <c r="V35" s="53"/>
    </row>
    <row r="36" spans="1:22" x14ac:dyDescent="0.25">
      <c r="A36" s="12" t="s">
        <v>6</v>
      </c>
      <c r="B36" s="4" t="s">
        <v>7</v>
      </c>
      <c r="C36" s="11" t="s">
        <v>2</v>
      </c>
      <c r="E36" s="13" t="s">
        <v>52</v>
      </c>
      <c r="F36" s="14">
        <v>282</v>
      </c>
      <c r="G36" s="15">
        <f t="shared" si="3"/>
        <v>0.37203166226912932</v>
      </c>
      <c r="N36" s="53"/>
      <c r="O36" s="53"/>
      <c r="P36" s="53"/>
      <c r="Q36" s="53"/>
      <c r="R36" s="53"/>
      <c r="S36" s="53"/>
      <c r="T36" s="53"/>
      <c r="U36" s="53"/>
      <c r="V36" s="53"/>
    </row>
    <row r="37" spans="1:22" ht="15.75" thickBot="1" x14ac:dyDescent="0.3">
      <c r="A37" s="45" t="s">
        <v>36</v>
      </c>
      <c r="B37" s="6">
        <f>B26</f>
        <v>361</v>
      </c>
      <c r="C37" s="5">
        <f>B37/$B$39</f>
        <v>0.4762532981530343</v>
      </c>
      <c r="E37" s="46" t="s">
        <v>5</v>
      </c>
      <c r="F37" s="3">
        <f>SUM(F30:F36)</f>
        <v>758</v>
      </c>
      <c r="G37" s="2"/>
      <c r="N37" s="53"/>
      <c r="O37" s="53"/>
      <c r="P37" s="53"/>
      <c r="Q37" s="53"/>
      <c r="R37" s="53"/>
      <c r="S37" s="53"/>
      <c r="T37" s="53"/>
      <c r="U37" s="53"/>
      <c r="V37" s="53"/>
    </row>
    <row r="38" spans="1:22" x14ac:dyDescent="0.25">
      <c r="A38" s="13" t="s">
        <v>37</v>
      </c>
      <c r="B38" s="14">
        <f>B27</f>
        <v>397</v>
      </c>
      <c r="C38" s="15">
        <f>B38/$B$39</f>
        <v>0.5237467018469657</v>
      </c>
      <c r="E38" s="63" t="s">
        <v>175</v>
      </c>
      <c r="F38" s="63"/>
      <c r="G38" s="63"/>
      <c r="N38" s="53"/>
      <c r="O38" s="53"/>
      <c r="P38" s="53"/>
      <c r="Q38" s="53"/>
      <c r="R38" s="53"/>
      <c r="S38" s="53"/>
      <c r="T38" s="53"/>
      <c r="U38" s="53"/>
      <c r="V38" s="53"/>
    </row>
    <row r="39" spans="1:22" ht="15.75" thickBot="1" x14ac:dyDescent="0.3">
      <c r="A39" s="46" t="s">
        <v>5</v>
      </c>
      <c r="B39" s="3">
        <f>SUM(B37:B38)</f>
        <v>758</v>
      </c>
      <c r="C39" s="2"/>
      <c r="E39" s="66" t="s">
        <v>176</v>
      </c>
      <c r="F39" s="66"/>
      <c r="G39" s="66"/>
      <c r="N39" s="53"/>
      <c r="O39" s="53"/>
      <c r="P39" s="53"/>
      <c r="Q39" s="53"/>
      <c r="R39" s="53"/>
      <c r="S39" s="53"/>
      <c r="T39" s="53"/>
      <c r="U39" s="53"/>
      <c r="V39" s="53"/>
    </row>
    <row r="40" spans="1:22" ht="15.75" thickBot="1" x14ac:dyDescent="0.3">
      <c r="E40" s="66" t="s">
        <v>177</v>
      </c>
      <c r="F40" s="66" t="s">
        <v>177</v>
      </c>
      <c r="G40" s="66" t="s">
        <v>177</v>
      </c>
      <c r="N40" s="53"/>
      <c r="O40" s="53"/>
      <c r="P40" s="53"/>
      <c r="Q40" s="53"/>
      <c r="R40" s="53"/>
      <c r="S40" s="53"/>
      <c r="T40" s="53"/>
      <c r="U40" s="53"/>
      <c r="V40" s="53"/>
    </row>
    <row r="41" spans="1:22" ht="18" thickBot="1" x14ac:dyDescent="0.35">
      <c r="A41" s="140" t="s">
        <v>11</v>
      </c>
      <c r="B41" s="141"/>
      <c r="C41" s="142"/>
      <c r="E41" s="53"/>
      <c r="F41" s="53"/>
      <c r="G41" s="53"/>
      <c r="N41" s="53"/>
      <c r="O41" s="53"/>
      <c r="P41" s="53"/>
      <c r="Q41" s="53"/>
      <c r="R41" s="53"/>
      <c r="S41" s="53"/>
      <c r="T41" s="53"/>
      <c r="U41" s="53"/>
      <c r="V41" s="53"/>
    </row>
    <row r="42" spans="1:22" ht="18" thickBot="1" x14ac:dyDescent="0.35">
      <c r="A42" s="12" t="s">
        <v>12</v>
      </c>
      <c r="B42" s="4" t="s">
        <v>1</v>
      </c>
      <c r="C42" s="11" t="s">
        <v>2</v>
      </c>
      <c r="E42" s="140" t="s">
        <v>169</v>
      </c>
      <c r="F42" s="141"/>
      <c r="G42" s="142"/>
      <c r="N42" s="53"/>
      <c r="O42" s="53"/>
      <c r="P42" s="53"/>
      <c r="Q42" s="53"/>
      <c r="R42" s="53"/>
      <c r="S42" s="53"/>
      <c r="T42" s="53"/>
      <c r="U42" s="53"/>
      <c r="V42" s="53"/>
    </row>
    <row r="43" spans="1:22" x14ac:dyDescent="0.25">
      <c r="A43" s="18" t="s">
        <v>13</v>
      </c>
      <c r="B43" s="6">
        <v>837</v>
      </c>
      <c r="C43" s="5">
        <f t="shared" ref="C43:C53" si="4">B43/$B$54</f>
        <v>0.19542376838664488</v>
      </c>
      <c r="E43" s="12" t="s">
        <v>54</v>
      </c>
      <c r="F43" s="4" t="s">
        <v>1</v>
      </c>
      <c r="G43" s="11" t="s">
        <v>2</v>
      </c>
      <c r="N43" s="53"/>
      <c r="O43" s="53"/>
      <c r="P43" s="53"/>
      <c r="Q43" s="53"/>
      <c r="R43" s="53"/>
      <c r="S43" s="53"/>
      <c r="T43" s="53"/>
      <c r="U43" s="53"/>
      <c r="V43" s="53"/>
    </row>
    <row r="44" spans="1:22" x14ac:dyDescent="0.25">
      <c r="A44" s="18" t="s">
        <v>14</v>
      </c>
      <c r="B44" s="6">
        <v>753</v>
      </c>
      <c r="C44" s="5">
        <f t="shared" si="4"/>
        <v>0.17581134718655148</v>
      </c>
      <c r="E44" s="45" t="s">
        <v>55</v>
      </c>
      <c r="F44" s="6">
        <v>37857</v>
      </c>
      <c r="G44" s="5">
        <f>F44/$F$46</f>
        <v>0.97927983858451029</v>
      </c>
      <c r="N44" s="53"/>
      <c r="O44" s="53"/>
      <c r="P44" s="53"/>
      <c r="Q44" s="53"/>
      <c r="R44" s="53"/>
      <c r="S44" s="53"/>
      <c r="T44" s="53"/>
      <c r="U44" s="53"/>
      <c r="V44" s="53"/>
    </row>
    <row r="45" spans="1:22" x14ac:dyDescent="0.25">
      <c r="A45" s="18" t="s">
        <v>23</v>
      </c>
      <c r="B45" s="6">
        <v>390</v>
      </c>
      <c r="C45" s="5">
        <f t="shared" si="4"/>
        <v>9.1057669857576462E-2</v>
      </c>
      <c r="E45" s="13" t="s">
        <v>58</v>
      </c>
      <c r="F45" s="14">
        <v>801</v>
      </c>
      <c r="G45" s="15">
        <f>F45/$F$46</f>
        <v>2.0720161415489678E-2</v>
      </c>
      <c r="N45" s="53"/>
      <c r="O45" s="53"/>
      <c r="P45" s="53"/>
      <c r="Q45" s="53"/>
      <c r="R45" s="53"/>
      <c r="S45" s="53"/>
      <c r="T45" s="53"/>
      <c r="U45" s="53"/>
      <c r="V45" s="53"/>
    </row>
    <row r="46" spans="1:22" ht="15.75" thickBot="1" x14ac:dyDescent="0.3">
      <c r="A46" s="18" t="s">
        <v>18</v>
      </c>
      <c r="B46" s="6">
        <v>327</v>
      </c>
      <c r="C46" s="5">
        <f t="shared" si="4"/>
        <v>7.6348353957506415E-2</v>
      </c>
      <c r="E46" s="46" t="s">
        <v>5</v>
      </c>
      <c r="F46" s="3">
        <f>SUM(F44:F45)</f>
        <v>38658</v>
      </c>
      <c r="G46" s="2"/>
      <c r="N46" s="53"/>
      <c r="O46" s="53"/>
      <c r="P46" s="53"/>
      <c r="Q46" s="53"/>
      <c r="R46" s="53"/>
      <c r="S46" s="53"/>
      <c r="T46" s="53"/>
      <c r="U46" s="53"/>
      <c r="V46" s="53"/>
    </row>
    <row r="47" spans="1:22" x14ac:dyDescent="0.25">
      <c r="A47" s="18" t="s">
        <v>15</v>
      </c>
      <c r="B47" s="6">
        <v>320</v>
      </c>
      <c r="C47" s="5">
        <f t="shared" si="4"/>
        <v>7.4713985524165305E-2</v>
      </c>
      <c r="E47" s="53" t="s">
        <v>186</v>
      </c>
      <c r="F47" s="53" t="s">
        <v>186</v>
      </c>
      <c r="G47" s="53" t="s">
        <v>186</v>
      </c>
      <c r="N47" s="53"/>
      <c r="O47" s="53"/>
      <c r="P47" s="53"/>
      <c r="Q47" s="53"/>
      <c r="R47" s="53"/>
      <c r="S47" s="53"/>
      <c r="T47" s="53"/>
      <c r="U47" s="53"/>
      <c r="V47" s="53"/>
    </row>
    <row r="48" spans="1:22" ht="15.75" thickBot="1" x14ac:dyDescent="0.3">
      <c r="A48" s="18" t="s">
        <v>19</v>
      </c>
      <c r="B48" s="6">
        <v>310</v>
      </c>
      <c r="C48" s="5">
        <f t="shared" si="4"/>
        <v>7.2379173476535136E-2</v>
      </c>
      <c r="N48" s="53"/>
      <c r="O48" s="53"/>
      <c r="P48" s="53"/>
      <c r="Q48" s="53"/>
      <c r="R48" s="53"/>
      <c r="S48" s="53"/>
      <c r="T48" s="53"/>
      <c r="U48" s="53"/>
      <c r="V48" s="53"/>
    </row>
    <row r="49" spans="1:22" ht="18" thickBot="1" x14ac:dyDescent="0.35">
      <c r="A49" s="18" t="s">
        <v>20</v>
      </c>
      <c r="B49" s="6">
        <v>306</v>
      </c>
      <c r="C49" s="5">
        <f t="shared" si="4"/>
        <v>7.1445248657483071E-2</v>
      </c>
      <c r="E49" s="136" t="s">
        <v>56</v>
      </c>
      <c r="F49" s="137"/>
      <c r="G49" s="138"/>
    </row>
    <row r="50" spans="1:22" x14ac:dyDescent="0.25">
      <c r="A50" s="18" t="s">
        <v>29</v>
      </c>
      <c r="B50" s="6">
        <v>202</v>
      </c>
      <c r="C50" s="5">
        <f t="shared" si="4"/>
        <v>4.7163203362129348E-2</v>
      </c>
      <c r="E50" s="12" t="s">
        <v>6</v>
      </c>
      <c r="F50" s="4" t="s">
        <v>7</v>
      </c>
      <c r="G50" s="11" t="s">
        <v>2</v>
      </c>
    </row>
    <row r="51" spans="1:22" x14ac:dyDescent="0.25">
      <c r="A51" s="18" t="s">
        <v>130</v>
      </c>
      <c r="B51" s="6">
        <v>97</v>
      </c>
      <c r="C51" s="5">
        <f t="shared" si="4"/>
        <v>2.2647676862012609E-2</v>
      </c>
      <c r="E51" s="45" t="s">
        <v>36</v>
      </c>
      <c r="F51" s="6">
        <v>830</v>
      </c>
      <c r="G51" s="5">
        <f t="shared" ref="G51:G56" si="5">F51/$F$57</f>
        <v>2.9762971994119123E-2</v>
      </c>
    </row>
    <row r="52" spans="1:22" x14ac:dyDescent="0.25">
      <c r="A52" s="18" t="s">
        <v>65</v>
      </c>
      <c r="B52" s="6">
        <v>81</v>
      </c>
      <c r="C52" s="5">
        <f t="shared" si="4"/>
        <v>1.8911977585804342E-2</v>
      </c>
      <c r="E52" s="45" t="s">
        <v>37</v>
      </c>
      <c r="F52" s="6">
        <v>1447</v>
      </c>
      <c r="G52" s="5">
        <f t="shared" si="5"/>
        <v>5.1887976476494423E-2</v>
      </c>
    </row>
    <row r="53" spans="1:22" x14ac:dyDescent="0.25">
      <c r="A53" s="19" t="s">
        <v>33</v>
      </c>
      <c r="B53" s="14">
        <v>660</v>
      </c>
      <c r="C53" s="15">
        <f t="shared" si="4"/>
        <v>0.15409759514359095</v>
      </c>
      <c r="E53" s="45" t="s">
        <v>38</v>
      </c>
      <c r="F53" s="6">
        <v>2066</v>
      </c>
      <c r="G53" s="5">
        <f t="shared" si="5"/>
        <v>7.4084698963674825E-2</v>
      </c>
    </row>
    <row r="54" spans="1:22" s="44" customFormat="1" ht="15.75" thickBot="1" x14ac:dyDescent="0.3">
      <c r="A54" s="46" t="s">
        <v>5</v>
      </c>
      <c r="B54" s="3">
        <f>SUM(B43:B53)</f>
        <v>4283</v>
      </c>
      <c r="C54" s="2"/>
      <c r="D54" s="43"/>
      <c r="E54" s="45" t="s">
        <v>39</v>
      </c>
      <c r="F54" s="6">
        <v>2475</v>
      </c>
      <c r="G54" s="5">
        <f t="shared" si="5"/>
        <v>8.8751030946319073E-2</v>
      </c>
      <c r="H54" s="43"/>
      <c r="I54" s="43"/>
      <c r="J54" s="43"/>
      <c r="K54" s="43"/>
      <c r="L54" s="43"/>
      <c r="M54" s="43"/>
      <c r="N54" s="43"/>
      <c r="O54" s="43"/>
      <c r="P54" s="43"/>
      <c r="Q54" s="43"/>
      <c r="R54" s="43"/>
      <c r="S54" s="43"/>
      <c r="T54" s="43"/>
      <c r="U54" s="43"/>
      <c r="V54" s="43"/>
    </row>
    <row r="55" spans="1:22" ht="15.75" thickBot="1" x14ac:dyDescent="0.3">
      <c r="D55" s="44"/>
      <c r="E55" s="45" t="s">
        <v>40</v>
      </c>
      <c r="F55" s="6">
        <v>3550</v>
      </c>
      <c r="G55" s="5">
        <f t="shared" si="5"/>
        <v>0.12729945852906371</v>
      </c>
    </row>
    <row r="56" spans="1:22" ht="33" customHeight="1" thickBot="1" x14ac:dyDescent="0.35">
      <c r="A56" s="136" t="s">
        <v>42</v>
      </c>
      <c r="B56" s="137"/>
      <c r="C56" s="138"/>
      <c r="E56" s="13" t="s">
        <v>8</v>
      </c>
      <c r="F56" s="14">
        <v>17519</v>
      </c>
      <c r="G56" s="15">
        <f t="shared" si="5"/>
        <v>0.62821386309032878</v>
      </c>
    </row>
    <row r="57" spans="1:22" ht="15.75" thickBot="1" x14ac:dyDescent="0.3">
      <c r="A57" s="12" t="s">
        <v>12</v>
      </c>
      <c r="B57" s="4" t="s">
        <v>1</v>
      </c>
      <c r="C57" s="11" t="s">
        <v>2</v>
      </c>
      <c r="E57" s="46" t="s">
        <v>5</v>
      </c>
      <c r="F57" s="3">
        <f>SUM(F51:F56)</f>
        <v>27887</v>
      </c>
      <c r="G57" s="2"/>
    </row>
    <row r="58" spans="1:22" x14ac:dyDescent="0.25">
      <c r="A58" s="45" t="s">
        <v>14</v>
      </c>
      <c r="B58" s="6">
        <v>135</v>
      </c>
      <c r="C58" s="5">
        <f t="shared" ref="C58:C68" si="6">B58/$B$69</f>
        <v>0.17810026385224276</v>
      </c>
      <c r="E58" s="67" t="s">
        <v>178</v>
      </c>
      <c r="F58" s="67"/>
      <c r="G58" s="67"/>
    </row>
    <row r="59" spans="1:22" ht="15.75" thickBot="1" x14ac:dyDescent="0.3">
      <c r="A59" s="45" t="s">
        <v>13</v>
      </c>
      <c r="B59" s="6">
        <v>128</v>
      </c>
      <c r="C59" s="5">
        <f t="shared" si="6"/>
        <v>0.16886543535620052</v>
      </c>
    </row>
    <row r="60" spans="1:22" ht="18" thickBot="1" x14ac:dyDescent="0.35">
      <c r="A60" s="45" t="s">
        <v>23</v>
      </c>
      <c r="B60" s="6">
        <v>110</v>
      </c>
      <c r="C60" s="5">
        <f t="shared" si="6"/>
        <v>0.14511873350923482</v>
      </c>
      <c r="E60" s="136" t="s">
        <v>57</v>
      </c>
      <c r="F60" s="137"/>
      <c r="G60" s="138"/>
    </row>
    <row r="61" spans="1:22" x14ac:dyDescent="0.25">
      <c r="A61" s="45" t="s">
        <v>18</v>
      </c>
      <c r="B61" s="6">
        <v>109</v>
      </c>
      <c r="C61" s="5">
        <f t="shared" si="6"/>
        <v>0.14379947229551451</v>
      </c>
      <c r="E61" s="12" t="s">
        <v>6</v>
      </c>
      <c r="F61" s="4" t="s">
        <v>7</v>
      </c>
      <c r="G61" s="11" t="s">
        <v>2</v>
      </c>
    </row>
    <row r="62" spans="1:22" x14ac:dyDescent="0.25">
      <c r="A62" s="45" t="s">
        <v>20</v>
      </c>
      <c r="B62" s="6">
        <v>83</v>
      </c>
      <c r="C62" s="5">
        <f t="shared" si="6"/>
        <v>0.10949868073878628</v>
      </c>
      <c r="E62" s="45" t="s">
        <v>36</v>
      </c>
      <c r="F62" s="6">
        <v>47</v>
      </c>
      <c r="G62" s="5">
        <f t="shared" ref="G62:G67" si="7">F62/$F$68</f>
        <v>0.11491442542787286</v>
      </c>
    </row>
    <row r="63" spans="1:22" x14ac:dyDescent="0.25">
      <c r="A63" s="45" t="s">
        <v>26</v>
      </c>
      <c r="B63" s="6">
        <v>42</v>
      </c>
      <c r="C63" s="5">
        <f t="shared" si="6"/>
        <v>5.5408970976253295E-2</v>
      </c>
      <c r="E63" s="45" t="s">
        <v>37</v>
      </c>
      <c r="F63" s="6">
        <v>40</v>
      </c>
      <c r="G63" s="5">
        <f t="shared" si="7"/>
        <v>9.7799511002444994E-2</v>
      </c>
    </row>
    <row r="64" spans="1:22" x14ac:dyDescent="0.25">
      <c r="A64" s="45" t="s">
        <v>87</v>
      </c>
      <c r="B64" s="6">
        <v>33</v>
      </c>
      <c r="C64" s="5">
        <f t="shared" si="6"/>
        <v>4.3535620052770452E-2</v>
      </c>
      <c r="E64" s="45" t="s">
        <v>38</v>
      </c>
      <c r="F64" s="6">
        <v>134</v>
      </c>
      <c r="G64" s="5">
        <f t="shared" si="7"/>
        <v>0.32762836185819072</v>
      </c>
    </row>
    <row r="65" spans="1:7" x14ac:dyDescent="0.25">
      <c r="A65" s="45" t="s">
        <v>168</v>
      </c>
      <c r="B65" s="6">
        <v>28</v>
      </c>
      <c r="C65" s="5">
        <f t="shared" si="6"/>
        <v>3.6939313984168866E-2</v>
      </c>
      <c r="E65" s="45" t="s">
        <v>39</v>
      </c>
      <c r="F65" s="6">
        <v>70</v>
      </c>
      <c r="G65" s="5">
        <f t="shared" si="7"/>
        <v>0.17114914425427874</v>
      </c>
    </row>
    <row r="66" spans="1:7" x14ac:dyDescent="0.25">
      <c r="A66" s="45" t="s">
        <v>63</v>
      </c>
      <c r="B66" s="6">
        <v>22</v>
      </c>
      <c r="C66" s="5">
        <f t="shared" si="6"/>
        <v>2.9023746701846966E-2</v>
      </c>
      <c r="E66" s="45" t="s">
        <v>40</v>
      </c>
      <c r="F66" s="6">
        <v>41</v>
      </c>
      <c r="G66" s="5">
        <f t="shared" si="7"/>
        <v>0.10024449877750612</v>
      </c>
    </row>
    <row r="67" spans="1:7" x14ac:dyDescent="0.25">
      <c r="A67" s="45" t="s">
        <v>32</v>
      </c>
      <c r="B67" s="6">
        <v>19</v>
      </c>
      <c r="C67" s="5">
        <f t="shared" si="6"/>
        <v>2.5065963060686015E-2</v>
      </c>
      <c r="E67" s="13" t="s">
        <v>8</v>
      </c>
      <c r="F67" s="14">
        <v>77</v>
      </c>
      <c r="G67" s="15">
        <f t="shared" si="7"/>
        <v>0.18826405867970661</v>
      </c>
    </row>
    <row r="68" spans="1:7" ht="15.75" thickBot="1" x14ac:dyDescent="0.3">
      <c r="A68" s="13" t="s">
        <v>33</v>
      </c>
      <c r="B68" s="14">
        <v>49</v>
      </c>
      <c r="C68" s="15">
        <f t="shared" si="6"/>
        <v>6.464379947229551E-2</v>
      </c>
      <c r="E68" s="46" t="s">
        <v>5</v>
      </c>
      <c r="F68" s="3">
        <f>SUM(F62:F67)</f>
        <v>409</v>
      </c>
      <c r="G68" s="2"/>
    </row>
    <row r="69" spans="1:7" ht="15.75" thickBot="1" x14ac:dyDescent="0.3">
      <c r="A69" s="46" t="s">
        <v>5</v>
      </c>
      <c r="B69" s="3">
        <f>SUM(B58:B68)</f>
        <v>758</v>
      </c>
      <c r="C69" s="2"/>
    </row>
    <row r="70" spans="1:7" ht="18" thickBot="1" x14ac:dyDescent="0.35">
      <c r="E70" s="136" t="s">
        <v>59</v>
      </c>
      <c r="F70" s="137"/>
      <c r="G70" s="138"/>
    </row>
    <row r="71" spans="1:7" x14ac:dyDescent="0.25">
      <c r="E71" s="12" t="s">
        <v>6</v>
      </c>
      <c r="F71" s="4" t="s">
        <v>7</v>
      </c>
      <c r="G71" s="11" t="s">
        <v>2</v>
      </c>
    </row>
    <row r="72" spans="1:7" x14ac:dyDescent="0.25">
      <c r="E72" s="45" t="s">
        <v>36</v>
      </c>
      <c r="F72" s="6">
        <f>F62</f>
        <v>47</v>
      </c>
      <c r="G72" s="5">
        <f>F72/$F$74</f>
        <v>0.54022988505747127</v>
      </c>
    </row>
    <row r="73" spans="1:7" x14ac:dyDescent="0.25">
      <c r="E73" s="13" t="s">
        <v>37</v>
      </c>
      <c r="F73" s="14">
        <f>F63</f>
        <v>40</v>
      </c>
      <c r="G73" s="15">
        <f>F73/$F$74</f>
        <v>0.45977011494252873</v>
      </c>
    </row>
    <row r="74" spans="1:7" ht="15.75" thickBot="1" x14ac:dyDescent="0.3">
      <c r="E74" s="46" t="s">
        <v>5</v>
      </c>
      <c r="F74" s="3">
        <f>SUM(F72:F73)</f>
        <v>87</v>
      </c>
      <c r="G74" s="2"/>
    </row>
    <row r="82" ht="33.75" customHeight="1" x14ac:dyDescent="0.25"/>
    <row r="103" ht="34.5" customHeight="1" x14ac:dyDescent="0.25"/>
    <row r="114" ht="30" customHeight="1" x14ac:dyDescent="0.25"/>
    <row r="124" ht="33.75" customHeight="1" x14ac:dyDescent="0.25"/>
    <row r="129" spans="1:3" ht="15.75" thickBot="1" x14ac:dyDescent="0.3"/>
    <row r="130" spans="1:3" ht="32.25" customHeight="1" thickBot="1" x14ac:dyDescent="0.35">
      <c r="A130" s="136" t="s">
        <v>60</v>
      </c>
      <c r="B130" s="137"/>
      <c r="C130" s="138"/>
    </row>
    <row r="131" spans="1:3" x14ac:dyDescent="0.25">
      <c r="A131" s="12" t="s">
        <v>12</v>
      </c>
      <c r="B131" s="4" t="s">
        <v>1</v>
      </c>
      <c r="C131" s="11" t="s">
        <v>2</v>
      </c>
    </row>
    <row r="132" spans="1:3" x14ac:dyDescent="0.25">
      <c r="A132" s="45" t="s">
        <v>29</v>
      </c>
      <c r="B132" s="6">
        <v>80</v>
      </c>
      <c r="C132" s="5">
        <f t="shared" ref="C132:C142" si="8">B132/$B$143</f>
        <v>0.19559902200488999</v>
      </c>
    </row>
    <row r="133" spans="1:3" x14ac:dyDescent="0.25">
      <c r="A133" s="45" t="s">
        <v>14</v>
      </c>
      <c r="B133" s="6">
        <v>76</v>
      </c>
      <c r="C133" s="5">
        <f t="shared" si="8"/>
        <v>0.18581907090464547</v>
      </c>
    </row>
    <row r="134" spans="1:3" x14ac:dyDescent="0.25">
      <c r="A134" s="45" t="s">
        <v>130</v>
      </c>
      <c r="B134" s="6">
        <v>52</v>
      </c>
      <c r="C134" s="5">
        <f t="shared" si="8"/>
        <v>0.12713936430317849</v>
      </c>
    </row>
    <row r="135" spans="1:3" x14ac:dyDescent="0.25">
      <c r="A135" s="45" t="s">
        <v>18</v>
      </c>
      <c r="B135" s="6">
        <v>44</v>
      </c>
      <c r="C135" s="5">
        <f t="shared" si="8"/>
        <v>0.10757946210268948</v>
      </c>
    </row>
    <row r="136" spans="1:3" x14ac:dyDescent="0.25">
      <c r="A136" s="45" t="s">
        <v>20</v>
      </c>
      <c r="B136" s="6">
        <v>32</v>
      </c>
      <c r="C136" s="5">
        <f t="shared" si="8"/>
        <v>7.823960880195599E-2</v>
      </c>
    </row>
    <row r="137" spans="1:3" x14ac:dyDescent="0.25">
      <c r="A137" s="45" t="s">
        <v>13</v>
      </c>
      <c r="B137" s="6">
        <v>25</v>
      </c>
      <c r="C137" s="5">
        <f t="shared" si="8"/>
        <v>6.1124694376528114E-2</v>
      </c>
    </row>
    <row r="138" spans="1:3" x14ac:dyDescent="0.25">
      <c r="A138" s="45" t="s">
        <v>23</v>
      </c>
      <c r="B138" s="6">
        <v>22</v>
      </c>
      <c r="C138" s="5">
        <f t="shared" si="8"/>
        <v>5.3789731051344741E-2</v>
      </c>
    </row>
    <row r="139" spans="1:3" x14ac:dyDescent="0.25">
      <c r="A139" s="45" t="s">
        <v>171</v>
      </c>
      <c r="B139" s="6">
        <v>15</v>
      </c>
      <c r="C139" s="5">
        <f t="shared" si="8"/>
        <v>3.6674816625916873E-2</v>
      </c>
    </row>
    <row r="140" spans="1:3" x14ac:dyDescent="0.25">
      <c r="A140" s="45" t="s">
        <v>168</v>
      </c>
      <c r="B140" s="6">
        <v>14</v>
      </c>
      <c r="C140" s="5">
        <f t="shared" si="8"/>
        <v>3.4229828850855744E-2</v>
      </c>
    </row>
    <row r="141" spans="1:3" x14ac:dyDescent="0.25">
      <c r="A141" s="45" t="s">
        <v>30</v>
      </c>
      <c r="B141" s="6">
        <v>12</v>
      </c>
      <c r="C141" s="5">
        <f t="shared" si="8"/>
        <v>2.9339853300733496E-2</v>
      </c>
    </row>
    <row r="142" spans="1:3" x14ac:dyDescent="0.25">
      <c r="A142" s="13" t="s">
        <v>33</v>
      </c>
      <c r="B142" s="14">
        <v>37</v>
      </c>
      <c r="C142" s="15">
        <f t="shared" si="8"/>
        <v>9.0464547677261614E-2</v>
      </c>
    </row>
    <row r="143" spans="1:3" ht="15.75" thickBot="1" x14ac:dyDescent="0.3">
      <c r="A143" s="46" t="s">
        <v>5</v>
      </c>
      <c r="B143" s="3">
        <f>SUM(B132:B142)</f>
        <v>409</v>
      </c>
      <c r="C143" s="2"/>
    </row>
    <row r="144" spans="1:3" x14ac:dyDescent="0.25">
      <c r="A144" s="68" t="s">
        <v>179</v>
      </c>
      <c r="B144" s="68"/>
      <c r="C144" s="68"/>
    </row>
    <row r="145" spans="1:3" ht="15.75" thickBot="1" x14ac:dyDescent="0.3"/>
    <row r="146" spans="1:3" ht="32.25" customHeight="1" thickBot="1" x14ac:dyDescent="0.35">
      <c r="A146" s="136" t="s">
        <v>61</v>
      </c>
      <c r="B146" s="137"/>
      <c r="C146" s="138"/>
    </row>
    <row r="147" spans="1:3" x14ac:dyDescent="0.25">
      <c r="A147" s="12" t="s">
        <v>12</v>
      </c>
      <c r="B147" s="4" t="s">
        <v>1</v>
      </c>
      <c r="C147" s="11" t="s">
        <v>2</v>
      </c>
    </row>
    <row r="148" spans="1:3" x14ac:dyDescent="0.25">
      <c r="A148" s="45" t="s">
        <v>18</v>
      </c>
      <c r="B148" s="6">
        <v>26</v>
      </c>
      <c r="C148" s="5">
        <f>B148/$B$152</f>
        <v>0.2988505747126437</v>
      </c>
    </row>
    <row r="149" spans="1:3" x14ac:dyDescent="0.25">
      <c r="A149" s="45" t="s">
        <v>13</v>
      </c>
      <c r="B149" s="6">
        <v>25</v>
      </c>
      <c r="C149" s="5">
        <f>B149/$B$152</f>
        <v>0.28735632183908044</v>
      </c>
    </row>
    <row r="150" spans="1:3" x14ac:dyDescent="0.25">
      <c r="A150" s="45" t="s">
        <v>23</v>
      </c>
      <c r="B150" s="6">
        <v>22</v>
      </c>
      <c r="C150" s="5">
        <f>B150/$B$152</f>
        <v>0.25287356321839083</v>
      </c>
    </row>
    <row r="151" spans="1:3" x14ac:dyDescent="0.25">
      <c r="A151" s="13" t="s">
        <v>168</v>
      </c>
      <c r="B151" s="14">
        <v>14</v>
      </c>
      <c r="C151" s="15">
        <f>B151/$B$152</f>
        <v>0.16091954022988506</v>
      </c>
    </row>
    <row r="152" spans="1:3" ht="15.75" thickBot="1" x14ac:dyDescent="0.3">
      <c r="A152" s="46" t="s">
        <v>5</v>
      </c>
      <c r="B152" s="3">
        <f>SUM(B148:B151)</f>
        <v>87</v>
      </c>
      <c r="C152" s="2"/>
    </row>
    <row r="154" spans="1:3" x14ac:dyDescent="0.25">
      <c r="A154" s="53" t="s">
        <v>180</v>
      </c>
    </row>
  </sheetData>
  <mergeCells count="18">
    <mergeCell ref="A35:C35"/>
    <mergeCell ref="A146:C146"/>
    <mergeCell ref="A41:C41"/>
    <mergeCell ref="A56:C56"/>
    <mergeCell ref="E17:G17"/>
    <mergeCell ref="E28:G28"/>
    <mergeCell ref="E42:G42"/>
    <mergeCell ref="E49:G49"/>
    <mergeCell ref="E60:G60"/>
    <mergeCell ref="E70:G70"/>
    <mergeCell ref="A130:C130"/>
    <mergeCell ref="A1:F1"/>
    <mergeCell ref="A5:C5"/>
    <mergeCell ref="P5:Q5"/>
    <mergeCell ref="A12:C12"/>
    <mergeCell ref="A24:C24"/>
    <mergeCell ref="E5:G5"/>
    <mergeCell ref="E11:G1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3"/>
  <sheetViews>
    <sheetView topLeftCell="A50" workbookViewId="0">
      <selection activeCell="A41" sqref="A41:C64"/>
    </sheetView>
  </sheetViews>
  <sheetFormatPr defaultColWidth="9.140625" defaultRowHeight="15" x14ac:dyDescent="0.25"/>
  <cols>
    <col min="1" max="1" width="26.7109375" style="48" customWidth="1"/>
    <col min="2" max="2" width="10.7109375" style="48" bestFit="1" customWidth="1"/>
    <col min="3" max="3" width="7.85546875" style="48" customWidth="1"/>
    <col min="4" max="4" width="9.140625" style="48"/>
    <col min="5" max="5" width="20" style="48" customWidth="1"/>
    <col min="6" max="6" width="33.85546875" style="48" bestFit="1" customWidth="1"/>
    <col min="7" max="7" width="18.42578125" style="48" bestFit="1" customWidth="1"/>
    <col min="8" max="8" width="13.28515625" style="48" customWidth="1"/>
    <col min="9" max="10" width="9.140625" style="48"/>
    <col min="11" max="11" width="29.7109375" style="48" bestFit="1" customWidth="1"/>
    <col min="12" max="16384" width="9.140625" style="48"/>
  </cols>
  <sheetData>
    <row r="1" spans="1:12" ht="21" x14ac:dyDescent="0.35">
      <c r="A1" s="139" t="s">
        <v>151</v>
      </c>
      <c r="B1" s="139"/>
      <c r="C1" s="139"/>
      <c r="D1" s="139"/>
      <c r="E1" s="139"/>
      <c r="F1" s="139"/>
      <c r="G1" s="139"/>
    </row>
    <row r="2" spans="1:12" s="53" customFormat="1" ht="21" x14ac:dyDescent="0.35">
      <c r="A2" s="62" t="s">
        <v>173</v>
      </c>
      <c r="B2" s="84"/>
      <c r="C2" s="84"/>
      <c r="D2" s="82"/>
      <c r="G2" s="79"/>
    </row>
    <row r="3" spans="1:12" s="53" customFormat="1" ht="21" x14ac:dyDescent="0.35">
      <c r="A3" s="53" t="s">
        <v>174</v>
      </c>
      <c r="B3" s="84"/>
      <c r="C3" s="84"/>
      <c r="D3" s="82"/>
      <c r="G3" s="79"/>
    </row>
    <row r="4" spans="1:12" ht="15.75" thickBot="1" x14ac:dyDescent="0.3"/>
    <row r="5" spans="1:12" ht="18" thickBot="1" x14ac:dyDescent="0.35">
      <c r="A5" s="140" t="s">
        <v>34</v>
      </c>
      <c r="B5" s="141"/>
      <c r="C5" s="142"/>
      <c r="E5" s="177" t="s">
        <v>190</v>
      </c>
      <c r="F5" s="178"/>
      <c r="G5" s="179"/>
    </row>
    <row r="6" spans="1:12" ht="18" thickBot="1" x14ac:dyDescent="0.35">
      <c r="A6" s="12" t="s">
        <v>0</v>
      </c>
      <c r="B6" s="4" t="s">
        <v>1</v>
      </c>
      <c r="C6" s="11" t="s">
        <v>2</v>
      </c>
      <c r="E6" s="12" t="s">
        <v>0</v>
      </c>
      <c r="F6" s="4" t="s">
        <v>1</v>
      </c>
      <c r="G6" s="11" t="s">
        <v>2</v>
      </c>
      <c r="K6" s="140" t="s">
        <v>62</v>
      </c>
      <c r="L6" s="142"/>
    </row>
    <row r="7" spans="1:12" x14ac:dyDescent="0.25">
      <c r="A7" s="50" t="s">
        <v>3</v>
      </c>
      <c r="B7" s="6">
        <v>99662</v>
      </c>
      <c r="C7" s="5">
        <f>B7/$B$9</f>
        <v>0.98365542154404939</v>
      </c>
      <c r="E7" s="55" t="s">
        <v>3</v>
      </c>
      <c r="F7" s="6">
        <v>4180</v>
      </c>
      <c r="G7" s="5">
        <v>0.97299999999999998</v>
      </c>
      <c r="K7" s="17" t="s">
        <v>152</v>
      </c>
      <c r="L7" s="52"/>
    </row>
    <row r="8" spans="1:12" x14ac:dyDescent="0.25">
      <c r="A8" s="13" t="s">
        <v>4</v>
      </c>
      <c r="B8" s="14">
        <v>1656</v>
      </c>
      <c r="C8" s="15">
        <f>B8/$B$9</f>
        <v>1.6344578455950571E-2</v>
      </c>
      <c r="E8" s="13" t="s">
        <v>4</v>
      </c>
      <c r="F8" s="14">
        <v>117</v>
      </c>
      <c r="G8" s="15">
        <v>2.7E-2</v>
      </c>
      <c r="K8" s="50" t="s">
        <v>153</v>
      </c>
      <c r="L8" s="52"/>
    </row>
    <row r="9" spans="1:12" ht="15.75" thickBot="1" x14ac:dyDescent="0.3">
      <c r="A9" s="51" t="s">
        <v>5</v>
      </c>
      <c r="B9" s="3">
        <f>SUM(B7:B8)</f>
        <v>101318</v>
      </c>
      <c r="C9" s="2"/>
      <c r="E9" s="56" t="s">
        <v>5</v>
      </c>
      <c r="F9" s="3">
        <v>4297</v>
      </c>
      <c r="G9" s="60"/>
      <c r="K9" s="50" t="s">
        <v>154</v>
      </c>
      <c r="L9" s="52"/>
    </row>
    <row r="10" spans="1:12" ht="15.75" thickBot="1" x14ac:dyDescent="0.3">
      <c r="A10" s="53" t="s">
        <v>198</v>
      </c>
      <c r="B10" s="53"/>
      <c r="C10" s="53"/>
      <c r="K10" s="50" t="s">
        <v>155</v>
      </c>
      <c r="L10" s="52"/>
    </row>
    <row r="11" spans="1:12" ht="18" thickBot="1" x14ac:dyDescent="0.35">
      <c r="E11" s="140" t="s">
        <v>188</v>
      </c>
      <c r="F11" s="141"/>
      <c r="G11" s="142"/>
      <c r="K11" s="50" t="s">
        <v>156</v>
      </c>
      <c r="L11" s="52"/>
    </row>
    <row r="12" spans="1:12" ht="18" thickBot="1" x14ac:dyDescent="0.35">
      <c r="A12" s="140" t="s">
        <v>35</v>
      </c>
      <c r="B12" s="141"/>
      <c r="C12" s="142"/>
      <c r="E12" s="12" t="s">
        <v>0</v>
      </c>
      <c r="F12" s="4" t="s">
        <v>1</v>
      </c>
      <c r="G12" s="11" t="s">
        <v>2</v>
      </c>
      <c r="K12" s="50" t="s">
        <v>157</v>
      </c>
      <c r="L12" s="52"/>
    </row>
    <row r="13" spans="1:12" x14ac:dyDescent="0.25">
      <c r="A13" s="12" t="s">
        <v>6</v>
      </c>
      <c r="B13" s="4" t="s">
        <v>7</v>
      </c>
      <c r="C13" s="11" t="s">
        <v>2</v>
      </c>
      <c r="E13" s="55" t="s">
        <v>3</v>
      </c>
      <c r="F13" s="6">
        <v>7993</v>
      </c>
      <c r="G13" s="5">
        <v>0.98099999999999998</v>
      </c>
      <c r="K13" s="50" t="s">
        <v>158</v>
      </c>
      <c r="L13" s="52"/>
    </row>
    <row r="14" spans="1:12" x14ac:dyDescent="0.25">
      <c r="A14" s="50" t="s">
        <v>36</v>
      </c>
      <c r="B14" s="6">
        <v>4297</v>
      </c>
      <c r="C14" s="5">
        <f>B14/$B$21</f>
        <v>4.2411022720543243E-2</v>
      </c>
      <c r="E14" s="13" t="s">
        <v>4</v>
      </c>
      <c r="F14" s="14">
        <v>154</v>
      </c>
      <c r="G14" s="15">
        <v>1.9E-2</v>
      </c>
      <c r="K14" s="50" t="s">
        <v>159</v>
      </c>
      <c r="L14" s="52"/>
    </row>
    <row r="15" spans="1:12" ht="15.75" thickBot="1" x14ac:dyDescent="0.3">
      <c r="A15" s="50" t="s">
        <v>37</v>
      </c>
      <c r="B15" s="6">
        <v>8147</v>
      </c>
      <c r="C15" s="5">
        <f t="shared" ref="C15:C20" si="0">B15/$B$21</f>
        <v>8.0410193647723005E-2</v>
      </c>
      <c r="E15" s="56" t="s">
        <v>5</v>
      </c>
      <c r="F15" s="3">
        <v>8147</v>
      </c>
      <c r="G15" s="2"/>
      <c r="K15" s="50" t="s">
        <v>160</v>
      </c>
      <c r="L15" s="52"/>
    </row>
    <row r="16" spans="1:12" ht="15.75" thickBot="1" x14ac:dyDescent="0.3">
      <c r="A16" s="50" t="s">
        <v>38</v>
      </c>
      <c r="B16" s="6">
        <v>11830</v>
      </c>
      <c r="C16" s="5">
        <f t="shared" si="0"/>
        <v>0.11676108884897057</v>
      </c>
      <c r="K16" s="50" t="s">
        <v>161</v>
      </c>
      <c r="L16" s="52"/>
    </row>
    <row r="17" spans="1:12" ht="18" thickBot="1" x14ac:dyDescent="0.35">
      <c r="A17" s="50" t="s">
        <v>39</v>
      </c>
      <c r="B17" s="6">
        <v>14248</v>
      </c>
      <c r="C17" s="5">
        <f t="shared" si="0"/>
        <v>0.14062654217414478</v>
      </c>
      <c r="E17" s="140" t="s">
        <v>44</v>
      </c>
      <c r="F17" s="141"/>
      <c r="G17" s="142"/>
      <c r="K17" s="50" t="s">
        <v>162</v>
      </c>
      <c r="L17" s="52"/>
    </row>
    <row r="18" spans="1:12" x14ac:dyDescent="0.25">
      <c r="A18" s="50" t="s">
        <v>40</v>
      </c>
      <c r="B18" s="6">
        <v>14391</v>
      </c>
      <c r="C18" s="5">
        <f t="shared" si="0"/>
        <v>0.14203793995144001</v>
      </c>
      <c r="E18" s="12" t="s">
        <v>45</v>
      </c>
      <c r="F18" s="4" t="s">
        <v>7</v>
      </c>
      <c r="G18" s="11" t="s">
        <v>2</v>
      </c>
      <c r="K18" s="50" t="s">
        <v>163</v>
      </c>
      <c r="L18" s="52"/>
    </row>
    <row r="19" spans="1:12" x14ac:dyDescent="0.25">
      <c r="A19" s="50" t="s">
        <v>8</v>
      </c>
      <c r="B19" s="6">
        <v>47338</v>
      </c>
      <c r="C19" s="5">
        <f t="shared" si="0"/>
        <v>0.46722201385736001</v>
      </c>
      <c r="E19" s="50" t="s">
        <v>46</v>
      </c>
      <c r="F19" s="6">
        <v>261</v>
      </c>
      <c r="G19" s="5">
        <f t="shared" ref="G19:G25" si="1">F19/$F$26</f>
        <v>0.15760869565217392</v>
      </c>
      <c r="K19" s="50" t="s">
        <v>164</v>
      </c>
      <c r="L19" s="52"/>
    </row>
    <row r="20" spans="1:12" x14ac:dyDescent="0.25">
      <c r="A20" s="13" t="s">
        <v>9</v>
      </c>
      <c r="B20" s="14">
        <v>1067</v>
      </c>
      <c r="C20" s="15">
        <f t="shared" si="0"/>
        <v>1.0531198799818394E-2</v>
      </c>
      <c r="E20" s="50" t="s">
        <v>47</v>
      </c>
      <c r="F20" s="6">
        <v>104</v>
      </c>
      <c r="G20" s="5">
        <f t="shared" si="1"/>
        <v>6.280193236714976E-2</v>
      </c>
      <c r="K20" s="50" t="s">
        <v>165</v>
      </c>
      <c r="L20" s="52"/>
    </row>
    <row r="21" spans="1:12" ht="15.75" thickBot="1" x14ac:dyDescent="0.3">
      <c r="A21" s="51" t="s">
        <v>5</v>
      </c>
      <c r="B21" s="3">
        <f>SUM(B14:B20)</f>
        <v>101318</v>
      </c>
      <c r="C21" s="2"/>
      <c r="E21" s="50" t="s">
        <v>48</v>
      </c>
      <c r="F21" s="6">
        <v>252</v>
      </c>
      <c r="G21" s="5">
        <f t="shared" si="1"/>
        <v>0.15217391304347827</v>
      </c>
      <c r="K21" s="50" t="s">
        <v>166</v>
      </c>
      <c r="L21" s="52"/>
    </row>
    <row r="22" spans="1:12" x14ac:dyDescent="0.25">
      <c r="A22" s="53" t="s">
        <v>198</v>
      </c>
      <c r="B22" s="53"/>
      <c r="C22" s="53"/>
      <c r="D22" s="53"/>
      <c r="E22" s="50" t="s">
        <v>49</v>
      </c>
      <c r="F22" s="6">
        <v>376</v>
      </c>
      <c r="G22" s="5">
        <f t="shared" si="1"/>
        <v>0.22705314009661837</v>
      </c>
      <c r="K22" s="50"/>
      <c r="L22" s="52"/>
    </row>
    <row r="23" spans="1:12" ht="15.75" thickBot="1" x14ac:dyDescent="0.3">
      <c r="E23" s="50" t="s">
        <v>50</v>
      </c>
      <c r="F23" s="6">
        <v>439</v>
      </c>
      <c r="G23" s="5">
        <f t="shared" si="1"/>
        <v>0.26509661835748793</v>
      </c>
      <c r="K23" s="50"/>
      <c r="L23" s="52"/>
    </row>
    <row r="24" spans="1:12" ht="18" thickBot="1" x14ac:dyDescent="0.35">
      <c r="A24" s="140" t="s">
        <v>10</v>
      </c>
      <c r="B24" s="141"/>
      <c r="C24" s="142"/>
      <c r="E24" s="50" t="s">
        <v>51</v>
      </c>
      <c r="F24" s="6">
        <v>49</v>
      </c>
      <c r="G24" s="5">
        <f t="shared" si="1"/>
        <v>2.9589371980676328E-2</v>
      </c>
      <c r="K24" s="50"/>
      <c r="L24" s="52"/>
    </row>
    <row r="25" spans="1:12" x14ac:dyDescent="0.25">
      <c r="A25" s="12" t="s">
        <v>6</v>
      </c>
      <c r="B25" s="4" t="s">
        <v>7</v>
      </c>
      <c r="C25" s="11" t="s">
        <v>2</v>
      </c>
      <c r="E25" s="13" t="s">
        <v>52</v>
      </c>
      <c r="F25" s="14">
        <v>175</v>
      </c>
      <c r="G25" s="15">
        <f t="shared" si="1"/>
        <v>0.10567632850241546</v>
      </c>
      <c r="K25" s="50"/>
      <c r="L25" s="52"/>
    </row>
    <row r="26" spans="1:12" ht="15.75" thickBot="1" x14ac:dyDescent="0.3">
      <c r="A26" s="50" t="s">
        <v>36</v>
      </c>
      <c r="B26" s="6">
        <v>117</v>
      </c>
      <c r="C26" s="5">
        <f>B26/$B$33</f>
        <v>7.0652173913043473E-2</v>
      </c>
      <c r="E26" s="51" t="s">
        <v>5</v>
      </c>
      <c r="F26" s="3">
        <f>SUM(F19:F25)</f>
        <v>1656</v>
      </c>
      <c r="G26" s="2"/>
      <c r="K26" s="50"/>
      <c r="L26" s="52"/>
    </row>
    <row r="27" spans="1:12" ht="15.75" thickBot="1" x14ac:dyDescent="0.3">
      <c r="A27" s="50" t="s">
        <v>37</v>
      </c>
      <c r="B27" s="6">
        <v>154</v>
      </c>
      <c r="C27" s="5">
        <f t="shared" ref="C27:C32" si="2">B27/$B$33</f>
        <v>9.2995169082125601E-2</v>
      </c>
      <c r="K27" s="50"/>
      <c r="L27" s="52"/>
    </row>
    <row r="28" spans="1:12" ht="18" thickBot="1" x14ac:dyDescent="0.35">
      <c r="A28" s="50" t="s">
        <v>38</v>
      </c>
      <c r="B28" s="6">
        <v>370</v>
      </c>
      <c r="C28" s="5">
        <f t="shared" si="2"/>
        <v>0.22342995169082125</v>
      </c>
      <c r="E28" s="136" t="s">
        <v>53</v>
      </c>
      <c r="F28" s="137"/>
      <c r="G28" s="138"/>
      <c r="K28" s="50"/>
      <c r="L28" s="52"/>
    </row>
    <row r="29" spans="1:12" x14ac:dyDescent="0.25">
      <c r="A29" s="50" t="s">
        <v>39</v>
      </c>
      <c r="B29" s="6">
        <v>189</v>
      </c>
      <c r="C29" s="5">
        <f t="shared" si="2"/>
        <v>0.11413043478260869</v>
      </c>
      <c r="E29" s="12" t="s">
        <v>45</v>
      </c>
      <c r="F29" s="4" t="s">
        <v>7</v>
      </c>
      <c r="G29" s="11" t="s">
        <v>2</v>
      </c>
      <c r="K29" s="50"/>
      <c r="L29" s="52"/>
    </row>
    <row r="30" spans="1:12" x14ac:dyDescent="0.25">
      <c r="A30" s="50" t="s">
        <v>40</v>
      </c>
      <c r="B30" s="6">
        <v>266</v>
      </c>
      <c r="C30" s="5">
        <f t="shared" si="2"/>
        <v>0.16062801932367149</v>
      </c>
      <c r="E30" s="50" t="s">
        <v>46</v>
      </c>
      <c r="F30" s="6">
        <v>17</v>
      </c>
      <c r="G30" s="5">
        <f t="shared" ref="G30:G36" si="3">F30/$F$37</f>
        <v>6.273062730627306E-2</v>
      </c>
      <c r="K30" s="50"/>
      <c r="L30" s="52"/>
    </row>
    <row r="31" spans="1:12" x14ac:dyDescent="0.25">
      <c r="A31" s="50" t="s">
        <v>8</v>
      </c>
      <c r="B31" s="6">
        <v>527</v>
      </c>
      <c r="C31" s="5">
        <f t="shared" si="2"/>
        <v>0.31823671497584544</v>
      </c>
      <c r="E31" s="50" t="s">
        <v>47</v>
      </c>
      <c r="F31" s="6">
        <v>16</v>
      </c>
      <c r="G31" s="5">
        <f t="shared" si="3"/>
        <v>5.9040590405904057E-2</v>
      </c>
      <c r="K31" s="50"/>
      <c r="L31" s="52"/>
    </row>
    <row r="32" spans="1:12" ht="15.75" thickBot="1" x14ac:dyDescent="0.3">
      <c r="A32" s="13" t="s">
        <v>9</v>
      </c>
      <c r="B32" s="14">
        <v>33</v>
      </c>
      <c r="C32" s="15">
        <f t="shared" si="2"/>
        <v>1.9927536231884056E-2</v>
      </c>
      <c r="E32" s="50" t="s">
        <v>48</v>
      </c>
      <c r="F32" s="6">
        <v>85</v>
      </c>
      <c r="G32" s="5">
        <f t="shared" si="3"/>
        <v>0.31365313653136534</v>
      </c>
      <c r="K32" s="51"/>
      <c r="L32" s="2"/>
    </row>
    <row r="33" spans="1:22" ht="15.75" thickBot="1" x14ac:dyDescent="0.3">
      <c r="A33" s="51" t="s">
        <v>5</v>
      </c>
      <c r="B33" s="3">
        <f>SUM(B26:B32)</f>
        <v>1656</v>
      </c>
      <c r="C33" s="2"/>
      <c r="E33" s="50" t="s">
        <v>49</v>
      </c>
      <c r="F33" s="6">
        <v>106</v>
      </c>
      <c r="G33" s="5">
        <f t="shared" si="3"/>
        <v>0.39114391143911437</v>
      </c>
      <c r="S33" s="53"/>
      <c r="T33" s="53"/>
      <c r="U33" s="53"/>
      <c r="V33" s="53"/>
    </row>
    <row r="34" spans="1:22" ht="15.75" thickBot="1" x14ac:dyDescent="0.3">
      <c r="E34" s="50" t="s">
        <v>50</v>
      </c>
      <c r="F34" s="6">
        <v>10</v>
      </c>
      <c r="G34" s="5">
        <f t="shared" si="3"/>
        <v>3.6900369003690037E-2</v>
      </c>
      <c r="S34" s="53"/>
      <c r="T34" s="53"/>
      <c r="U34" s="53"/>
      <c r="V34" s="53"/>
    </row>
    <row r="35" spans="1:22" ht="31.5" customHeight="1" thickBot="1" x14ac:dyDescent="0.35">
      <c r="A35" s="136" t="s">
        <v>41</v>
      </c>
      <c r="B35" s="137"/>
      <c r="C35" s="138"/>
      <c r="E35" s="50" t="s">
        <v>51</v>
      </c>
      <c r="F35" s="6">
        <v>0</v>
      </c>
      <c r="G35" s="5">
        <f t="shared" si="3"/>
        <v>0</v>
      </c>
      <c r="S35" s="53"/>
      <c r="T35" s="53"/>
      <c r="U35" s="53"/>
      <c r="V35" s="53"/>
    </row>
    <row r="36" spans="1:22" x14ac:dyDescent="0.25">
      <c r="A36" s="12" t="s">
        <v>6</v>
      </c>
      <c r="B36" s="4" t="s">
        <v>7</v>
      </c>
      <c r="C36" s="11" t="s">
        <v>2</v>
      </c>
      <c r="E36" s="13" t="s">
        <v>52</v>
      </c>
      <c r="F36" s="14">
        <v>37</v>
      </c>
      <c r="G36" s="15">
        <f t="shared" si="3"/>
        <v>0.13653136531365315</v>
      </c>
      <c r="S36" s="53"/>
      <c r="T36" s="53"/>
      <c r="U36" s="53"/>
      <c r="V36" s="53"/>
    </row>
    <row r="37" spans="1:22" ht="15.75" thickBot="1" x14ac:dyDescent="0.3">
      <c r="A37" s="50" t="s">
        <v>36</v>
      </c>
      <c r="B37" s="6">
        <f>B26</f>
        <v>117</v>
      </c>
      <c r="C37" s="5">
        <f>B37/$B$39</f>
        <v>0.43173431734317341</v>
      </c>
      <c r="E37" s="51" t="s">
        <v>5</v>
      </c>
      <c r="F37" s="3">
        <f>SUM(F30:F36)</f>
        <v>271</v>
      </c>
      <c r="G37" s="2"/>
      <c r="J37" s="53"/>
      <c r="K37" s="53"/>
      <c r="L37" s="53"/>
      <c r="S37" s="53"/>
      <c r="T37" s="53"/>
      <c r="U37" s="53"/>
      <c r="V37" s="53"/>
    </row>
    <row r="38" spans="1:22" x14ac:dyDescent="0.25">
      <c r="A38" s="13" t="s">
        <v>37</v>
      </c>
      <c r="B38" s="14">
        <f>B27</f>
        <v>154</v>
      </c>
      <c r="C38" s="15">
        <f>B38/$B$39</f>
        <v>0.56826568265682653</v>
      </c>
      <c r="E38" s="63" t="s">
        <v>175</v>
      </c>
      <c r="F38" s="53"/>
      <c r="G38" s="53"/>
      <c r="H38" s="53"/>
      <c r="I38" s="53"/>
      <c r="J38" s="53"/>
      <c r="K38" s="53"/>
      <c r="L38" s="53"/>
      <c r="S38" s="53"/>
      <c r="T38" s="53"/>
      <c r="U38" s="53"/>
      <c r="V38" s="53"/>
    </row>
    <row r="39" spans="1:22" ht="15.75" thickBot="1" x14ac:dyDescent="0.3">
      <c r="A39" s="51" t="s">
        <v>5</v>
      </c>
      <c r="B39" s="3">
        <f>SUM(B37:B38)</f>
        <v>271</v>
      </c>
      <c r="C39" s="2"/>
      <c r="E39" s="66" t="s">
        <v>176</v>
      </c>
      <c r="F39" s="53"/>
      <c r="G39" s="53"/>
      <c r="H39" s="53"/>
      <c r="I39" s="53"/>
      <c r="J39" s="53"/>
      <c r="K39" s="53"/>
      <c r="L39" s="53"/>
      <c r="S39" s="53"/>
      <c r="T39" s="53"/>
      <c r="U39" s="53"/>
      <c r="V39" s="53"/>
    </row>
    <row r="40" spans="1:22" ht="15.75" thickBot="1" x14ac:dyDescent="0.3">
      <c r="E40" s="66" t="s">
        <v>177</v>
      </c>
      <c r="F40" s="53"/>
      <c r="G40" s="53"/>
      <c r="H40" s="53"/>
      <c r="I40" s="53"/>
      <c r="S40" s="53"/>
      <c r="T40" s="53"/>
      <c r="U40" s="53"/>
      <c r="V40" s="53"/>
    </row>
    <row r="41" spans="1:22" ht="18" thickBot="1" x14ac:dyDescent="0.35">
      <c r="A41" s="140" t="s">
        <v>11</v>
      </c>
      <c r="B41" s="141"/>
      <c r="C41" s="142"/>
      <c r="S41" s="53"/>
      <c r="T41" s="53"/>
      <c r="U41" s="53"/>
      <c r="V41" s="53"/>
    </row>
    <row r="42" spans="1:22" ht="18" thickBot="1" x14ac:dyDescent="0.35">
      <c r="A42" s="12" t="s">
        <v>12</v>
      </c>
      <c r="B42" s="4" t="s">
        <v>1</v>
      </c>
      <c r="C42" s="11" t="s">
        <v>2</v>
      </c>
      <c r="E42" s="140" t="s">
        <v>169</v>
      </c>
      <c r="F42" s="141"/>
      <c r="G42" s="142"/>
      <c r="M42" s="53"/>
      <c r="N42" s="53"/>
      <c r="O42" s="53"/>
      <c r="P42" s="53"/>
      <c r="Q42" s="53"/>
      <c r="R42" s="53"/>
      <c r="S42" s="53"/>
      <c r="T42" s="53"/>
      <c r="U42" s="53"/>
      <c r="V42" s="53"/>
    </row>
    <row r="43" spans="1:22" x14ac:dyDescent="0.25">
      <c r="A43" s="18" t="s">
        <v>13</v>
      </c>
      <c r="B43" s="6">
        <v>359</v>
      </c>
      <c r="C43" s="5">
        <f t="shared" ref="C43:C53" si="4">B43/$B$54</f>
        <v>0.21678743961352656</v>
      </c>
      <c r="E43" s="12" t="s">
        <v>54</v>
      </c>
      <c r="F43" s="4" t="s">
        <v>1</v>
      </c>
      <c r="G43" s="11" t="s">
        <v>2</v>
      </c>
      <c r="M43" s="53"/>
      <c r="N43" s="53"/>
      <c r="O43" s="53"/>
      <c r="P43" s="53"/>
      <c r="Q43" s="53"/>
      <c r="R43" s="53"/>
      <c r="S43" s="53"/>
      <c r="T43" s="53"/>
      <c r="U43" s="53"/>
      <c r="V43" s="53"/>
    </row>
    <row r="44" spans="1:22" x14ac:dyDescent="0.25">
      <c r="A44" s="18" t="s">
        <v>14</v>
      </c>
      <c r="B44" s="6">
        <v>304</v>
      </c>
      <c r="C44" s="5">
        <f t="shared" si="4"/>
        <v>0.18357487922705315</v>
      </c>
      <c r="E44" s="50" t="s">
        <v>55</v>
      </c>
      <c r="F44" s="6">
        <v>38972</v>
      </c>
      <c r="G44" s="5">
        <f>F44/$F$46</f>
        <v>0.99122516977388919</v>
      </c>
      <c r="M44" s="53"/>
      <c r="N44" s="53"/>
      <c r="O44" s="53"/>
      <c r="P44" s="53"/>
      <c r="Q44" s="53"/>
      <c r="R44" s="53"/>
      <c r="S44" s="53"/>
      <c r="T44" s="53"/>
      <c r="U44" s="53"/>
      <c r="V44" s="53"/>
    </row>
    <row r="45" spans="1:22" x14ac:dyDescent="0.25">
      <c r="A45" s="18" t="s">
        <v>15</v>
      </c>
      <c r="B45" s="6">
        <v>166</v>
      </c>
      <c r="C45" s="5">
        <f t="shared" si="4"/>
        <v>0.10024154589371981</v>
      </c>
      <c r="E45" s="13" t="s">
        <v>58</v>
      </c>
      <c r="F45" s="14">
        <v>345</v>
      </c>
      <c r="G45" s="15">
        <f>F45/$F$46</f>
        <v>8.7748302261108427E-3</v>
      </c>
    </row>
    <row r="46" spans="1:22" ht="15.75" thickBot="1" x14ac:dyDescent="0.3">
      <c r="A46" s="18" t="s">
        <v>19</v>
      </c>
      <c r="B46" s="6">
        <v>152</v>
      </c>
      <c r="C46" s="5">
        <f t="shared" si="4"/>
        <v>9.1787439613526575E-2</v>
      </c>
      <c r="E46" s="51" t="s">
        <v>5</v>
      </c>
      <c r="F46" s="3">
        <f>SUM(F44:F45)</f>
        <v>39317</v>
      </c>
      <c r="G46" s="2"/>
      <c r="L46" s="53"/>
    </row>
    <row r="47" spans="1:22" x14ac:dyDescent="0.25">
      <c r="A47" s="18" t="s">
        <v>18</v>
      </c>
      <c r="B47" s="6">
        <v>105</v>
      </c>
      <c r="C47" s="5">
        <f t="shared" si="4"/>
        <v>6.3405797101449279E-2</v>
      </c>
      <c r="E47" s="53" t="s">
        <v>186</v>
      </c>
      <c r="F47" s="53"/>
      <c r="G47" s="53"/>
    </row>
    <row r="48" spans="1:22" ht="15.75" thickBot="1" x14ac:dyDescent="0.3">
      <c r="A48" s="18" t="s">
        <v>20</v>
      </c>
      <c r="B48" s="6">
        <v>83</v>
      </c>
      <c r="C48" s="5">
        <f t="shared" si="4"/>
        <v>5.0120772946859904E-2</v>
      </c>
    </row>
    <row r="49" spans="1:22" ht="18" thickBot="1" x14ac:dyDescent="0.35">
      <c r="A49" s="18" t="s">
        <v>86</v>
      </c>
      <c r="B49" s="6">
        <v>70</v>
      </c>
      <c r="C49" s="5">
        <f t="shared" si="4"/>
        <v>4.2270531400966184E-2</v>
      </c>
      <c r="E49" s="136" t="s">
        <v>56</v>
      </c>
      <c r="F49" s="137"/>
      <c r="G49" s="138"/>
    </row>
    <row r="50" spans="1:22" x14ac:dyDescent="0.25">
      <c r="A50" s="18" t="s">
        <v>23</v>
      </c>
      <c r="B50" s="6">
        <v>69</v>
      </c>
      <c r="C50" s="5">
        <f t="shared" si="4"/>
        <v>4.1666666666666664E-2</v>
      </c>
      <c r="E50" s="12" t="s">
        <v>6</v>
      </c>
      <c r="F50" s="4" t="s">
        <v>7</v>
      </c>
      <c r="G50" s="11" t="s">
        <v>2</v>
      </c>
    </row>
    <row r="51" spans="1:22" x14ac:dyDescent="0.25">
      <c r="A51" s="18" t="s">
        <v>29</v>
      </c>
      <c r="B51" s="6">
        <v>63</v>
      </c>
      <c r="C51" s="5">
        <f t="shared" si="4"/>
        <v>3.8043478260869568E-2</v>
      </c>
      <c r="E51" s="50" t="s">
        <v>36</v>
      </c>
      <c r="F51" s="6">
        <v>832</v>
      </c>
      <c r="G51" s="5">
        <f t="shared" ref="G51:G56" si="5">F51/$F$57</f>
        <v>2.894114373173786E-2</v>
      </c>
    </row>
    <row r="52" spans="1:22" x14ac:dyDescent="0.25">
      <c r="A52" s="18" t="s">
        <v>27</v>
      </c>
      <c r="B52" s="6">
        <v>63</v>
      </c>
      <c r="C52" s="5">
        <f t="shared" si="4"/>
        <v>3.8043478260869568E-2</v>
      </c>
      <c r="E52" s="50" t="s">
        <v>37</v>
      </c>
      <c r="F52" s="6">
        <v>1874</v>
      </c>
      <c r="G52" s="5">
        <f t="shared" si="5"/>
        <v>6.5187143453457636E-2</v>
      </c>
    </row>
    <row r="53" spans="1:22" x14ac:dyDescent="0.25">
      <c r="A53" s="19" t="s">
        <v>33</v>
      </c>
      <c r="B53" s="14">
        <v>222</v>
      </c>
      <c r="C53" s="15">
        <f t="shared" si="4"/>
        <v>0.13405797101449277</v>
      </c>
      <c r="E53" s="50" t="s">
        <v>38</v>
      </c>
      <c r="F53" s="6">
        <v>3276</v>
      </c>
      <c r="G53" s="5">
        <f t="shared" si="5"/>
        <v>0.11395575344371782</v>
      </c>
    </row>
    <row r="54" spans="1:22" s="49" customFormat="1" ht="15.75" thickBot="1" x14ac:dyDescent="0.3">
      <c r="A54" s="51" t="s">
        <v>5</v>
      </c>
      <c r="B54" s="3">
        <f>SUM(B43:B53)</f>
        <v>1656</v>
      </c>
      <c r="C54" s="2"/>
      <c r="D54" s="48"/>
      <c r="E54" s="50" t="s">
        <v>39</v>
      </c>
      <c r="F54" s="6">
        <v>3744</v>
      </c>
      <c r="G54" s="5">
        <f t="shared" si="5"/>
        <v>0.13023514679282036</v>
      </c>
      <c r="H54" s="48"/>
      <c r="I54" s="48"/>
      <c r="J54" s="48"/>
      <c r="K54" s="48"/>
      <c r="L54" s="48"/>
      <c r="M54" s="48"/>
      <c r="N54" s="48"/>
      <c r="O54" s="48"/>
      <c r="P54" s="48"/>
      <c r="Q54" s="48"/>
      <c r="R54" s="48"/>
      <c r="S54" s="48"/>
      <c r="T54" s="48"/>
      <c r="U54" s="48"/>
      <c r="V54" s="48"/>
    </row>
    <row r="55" spans="1:22" ht="15.75" thickBot="1" x14ac:dyDescent="0.3">
      <c r="D55" s="49"/>
      <c r="E55" s="50" t="s">
        <v>40</v>
      </c>
      <c r="F55" s="6">
        <v>4060</v>
      </c>
      <c r="G55" s="5">
        <f t="shared" si="5"/>
        <v>0.14122721580631697</v>
      </c>
    </row>
    <row r="56" spans="1:22" ht="33" customHeight="1" thickBot="1" x14ac:dyDescent="0.35">
      <c r="A56" s="136" t="s">
        <v>42</v>
      </c>
      <c r="B56" s="137"/>
      <c r="C56" s="138"/>
      <c r="E56" s="13" t="s">
        <v>8</v>
      </c>
      <c r="F56" s="14">
        <v>14962</v>
      </c>
      <c r="G56" s="15">
        <f t="shared" si="5"/>
        <v>0.52045359677194936</v>
      </c>
    </row>
    <row r="57" spans="1:22" ht="15.75" thickBot="1" x14ac:dyDescent="0.3">
      <c r="A57" s="12" t="s">
        <v>12</v>
      </c>
      <c r="B57" s="4" t="s">
        <v>1</v>
      </c>
      <c r="C57" s="11" t="s">
        <v>2</v>
      </c>
      <c r="E57" s="51" t="s">
        <v>5</v>
      </c>
      <c r="F57" s="3">
        <f>SUM(F51:F56)</f>
        <v>28748</v>
      </c>
      <c r="G57" s="2"/>
      <c r="J57" s="53"/>
      <c r="K57" s="53"/>
    </row>
    <row r="58" spans="1:22" x14ac:dyDescent="0.25">
      <c r="A58" s="50" t="s">
        <v>13</v>
      </c>
      <c r="B58" s="6">
        <v>83</v>
      </c>
      <c r="C58" s="5">
        <f t="shared" ref="C58:C63" si="6">B58/$B$64</f>
        <v>0.30627306273062732</v>
      </c>
      <c r="E58" s="67" t="s">
        <v>178</v>
      </c>
      <c r="F58" s="85"/>
      <c r="G58" s="85"/>
      <c r="H58" s="53"/>
      <c r="I58" s="53"/>
    </row>
    <row r="59" spans="1:22" ht="15.75" thickBot="1" x14ac:dyDescent="0.3">
      <c r="A59" s="50" t="s">
        <v>19</v>
      </c>
      <c r="B59" s="6">
        <v>70</v>
      </c>
      <c r="C59" s="5">
        <f t="shared" si="6"/>
        <v>0.25830258302583026</v>
      </c>
    </row>
    <row r="60" spans="1:22" ht="18" thickBot="1" x14ac:dyDescent="0.35">
      <c r="A60" s="50" t="s">
        <v>14</v>
      </c>
      <c r="B60" s="6">
        <v>69</v>
      </c>
      <c r="C60" s="5">
        <f t="shared" si="6"/>
        <v>0.25461254612546125</v>
      </c>
      <c r="E60" s="136" t="s">
        <v>57</v>
      </c>
      <c r="F60" s="137"/>
      <c r="G60" s="138"/>
    </row>
    <row r="61" spans="1:22" x14ac:dyDescent="0.25">
      <c r="A61" s="50" t="s">
        <v>20</v>
      </c>
      <c r="B61" s="6">
        <v>17</v>
      </c>
      <c r="C61" s="5">
        <f t="shared" si="6"/>
        <v>6.273062730627306E-2</v>
      </c>
      <c r="E61" s="12" t="s">
        <v>6</v>
      </c>
      <c r="F61" s="4" t="s">
        <v>7</v>
      </c>
      <c r="G61" s="11" t="s">
        <v>2</v>
      </c>
    </row>
    <row r="62" spans="1:22" x14ac:dyDescent="0.25">
      <c r="A62" s="50" t="s">
        <v>63</v>
      </c>
      <c r="B62" s="6">
        <v>16</v>
      </c>
      <c r="C62" s="5">
        <f t="shared" si="6"/>
        <v>5.9040590405904057E-2</v>
      </c>
      <c r="E62" s="50" t="s">
        <v>36</v>
      </c>
      <c r="F62" s="6">
        <v>15</v>
      </c>
      <c r="G62" s="5">
        <f t="shared" ref="G62:G67" si="7">F62/$F$68</f>
        <v>8.5714285714285715E-2</v>
      </c>
    </row>
    <row r="63" spans="1:22" x14ac:dyDescent="0.25">
      <c r="A63" s="13" t="s">
        <v>25</v>
      </c>
      <c r="B63" s="14">
        <v>16</v>
      </c>
      <c r="C63" s="15">
        <f t="shared" si="6"/>
        <v>5.9040590405904057E-2</v>
      </c>
      <c r="E63" s="50" t="s">
        <v>37</v>
      </c>
      <c r="F63" s="6">
        <v>21</v>
      </c>
      <c r="G63" s="5">
        <f t="shared" si="7"/>
        <v>0.12</v>
      </c>
    </row>
    <row r="64" spans="1:22" ht="15.75" thickBot="1" x14ac:dyDescent="0.3">
      <c r="A64" s="51" t="s">
        <v>5</v>
      </c>
      <c r="B64" s="3">
        <f>SUM(B58:B63)</f>
        <v>271</v>
      </c>
      <c r="C64" s="2"/>
      <c r="E64" s="50" t="s">
        <v>38</v>
      </c>
      <c r="F64" s="6">
        <v>24</v>
      </c>
      <c r="G64" s="5">
        <f t="shared" si="7"/>
        <v>0.13714285714285715</v>
      </c>
    </row>
    <row r="65" spans="5:7" x14ac:dyDescent="0.25">
      <c r="E65" s="50" t="s">
        <v>39</v>
      </c>
      <c r="F65" s="6">
        <v>0</v>
      </c>
      <c r="G65" s="5">
        <f t="shared" si="7"/>
        <v>0</v>
      </c>
    </row>
    <row r="66" spans="5:7" x14ac:dyDescent="0.25">
      <c r="E66" s="50" t="s">
        <v>40</v>
      </c>
      <c r="F66" s="6">
        <v>27</v>
      </c>
      <c r="G66" s="5">
        <f t="shared" si="7"/>
        <v>0.15428571428571428</v>
      </c>
    </row>
    <row r="67" spans="5:7" x14ac:dyDescent="0.25">
      <c r="E67" s="13" t="s">
        <v>8</v>
      </c>
      <c r="F67" s="14">
        <v>88</v>
      </c>
      <c r="G67" s="15">
        <f t="shared" si="7"/>
        <v>0.50285714285714289</v>
      </c>
    </row>
    <row r="68" spans="5:7" ht="15.75" thickBot="1" x14ac:dyDescent="0.3">
      <c r="E68" s="51" t="s">
        <v>5</v>
      </c>
      <c r="F68" s="3">
        <f>SUM(F62:F67)</f>
        <v>175</v>
      </c>
      <c r="G68" s="2"/>
    </row>
    <row r="69" spans="5:7" ht="15.75" thickBot="1" x14ac:dyDescent="0.3"/>
    <row r="70" spans="5:7" ht="18" thickBot="1" x14ac:dyDescent="0.35">
      <c r="E70" s="136" t="s">
        <v>59</v>
      </c>
      <c r="F70" s="137"/>
      <c r="G70" s="138"/>
    </row>
    <row r="71" spans="5:7" x14ac:dyDescent="0.25">
      <c r="E71" s="12" t="s">
        <v>6</v>
      </c>
      <c r="F71" s="4" t="s">
        <v>7</v>
      </c>
      <c r="G71" s="11" t="s">
        <v>2</v>
      </c>
    </row>
    <row r="72" spans="5:7" x14ac:dyDescent="0.25">
      <c r="E72" s="50" t="s">
        <v>36</v>
      </c>
      <c r="F72" s="6">
        <f>F62</f>
        <v>15</v>
      </c>
      <c r="G72" s="5">
        <f>F72/$F$74</f>
        <v>0.41666666666666669</v>
      </c>
    </row>
    <row r="73" spans="5:7" x14ac:dyDescent="0.25">
      <c r="E73" s="13" t="s">
        <v>37</v>
      </c>
      <c r="F73" s="14">
        <f>F63</f>
        <v>21</v>
      </c>
      <c r="G73" s="15">
        <f>F73/$F$74</f>
        <v>0.58333333333333337</v>
      </c>
    </row>
    <row r="74" spans="5:7" ht="15.75" thickBot="1" x14ac:dyDescent="0.3">
      <c r="E74" s="51" t="s">
        <v>5</v>
      </c>
      <c r="F74" s="3">
        <f>SUM(F72:F73)</f>
        <v>36</v>
      </c>
      <c r="G74" s="2"/>
    </row>
    <row r="75" spans="5:7" x14ac:dyDescent="0.25">
      <c r="E75" s="53" t="s">
        <v>191</v>
      </c>
      <c r="F75" s="53"/>
      <c r="G75" s="53"/>
    </row>
    <row r="77" spans="5:7" ht="36.75" customHeight="1" x14ac:dyDescent="0.25"/>
    <row r="87" spans="9:23" x14ac:dyDescent="0.25">
      <c r="I87" s="53"/>
      <c r="J87" s="53"/>
      <c r="K87" s="53"/>
      <c r="L87" s="53"/>
      <c r="M87" s="53"/>
      <c r="N87" s="53"/>
      <c r="O87" s="53"/>
      <c r="P87" s="53"/>
      <c r="Q87" s="53"/>
      <c r="R87" s="53"/>
      <c r="S87" s="53"/>
      <c r="T87" s="53"/>
      <c r="U87" s="53"/>
      <c r="V87" s="53"/>
      <c r="W87" s="53"/>
    </row>
    <row r="88" spans="9:23" x14ac:dyDescent="0.25">
      <c r="I88" s="53"/>
      <c r="J88" s="53"/>
      <c r="K88" s="53"/>
      <c r="L88" s="53"/>
      <c r="M88" s="53"/>
      <c r="N88" s="53"/>
      <c r="O88" s="53"/>
      <c r="P88" s="53"/>
      <c r="Q88" s="53"/>
      <c r="R88" s="53"/>
      <c r="S88" s="53"/>
      <c r="T88" s="53"/>
      <c r="U88" s="53"/>
      <c r="V88" s="53"/>
      <c r="W88" s="53"/>
    </row>
    <row r="89" spans="9:23" x14ac:dyDescent="0.25">
      <c r="I89" s="53"/>
      <c r="J89" s="53"/>
      <c r="K89" s="53"/>
      <c r="L89" s="53"/>
      <c r="M89" s="53"/>
      <c r="N89" s="53"/>
      <c r="O89" s="53"/>
      <c r="P89" s="53"/>
      <c r="Q89" s="53"/>
      <c r="R89" s="53"/>
      <c r="S89" s="53"/>
      <c r="T89" s="53"/>
      <c r="U89" s="53"/>
      <c r="V89" s="53"/>
      <c r="W89" s="53"/>
    </row>
    <row r="98" spans="9:15" ht="34.5" customHeight="1" x14ac:dyDescent="0.25"/>
    <row r="107" spans="9:15" x14ac:dyDescent="0.25">
      <c r="I107" s="53"/>
      <c r="J107" s="53"/>
      <c r="K107" s="53"/>
      <c r="L107" s="53"/>
      <c r="M107" s="53"/>
      <c r="N107" s="53"/>
      <c r="O107" s="53"/>
    </row>
    <row r="109" spans="9:15" ht="30" customHeight="1" x14ac:dyDescent="0.25"/>
    <row r="119" spans="1:3" ht="33" customHeight="1" x14ac:dyDescent="0.25"/>
    <row r="125" spans="1:3" ht="15.75" thickBot="1" x14ac:dyDescent="0.3"/>
    <row r="126" spans="1:3" ht="31.5" customHeight="1" thickBot="1" x14ac:dyDescent="0.35">
      <c r="A126" s="136" t="s">
        <v>60</v>
      </c>
      <c r="B126" s="137"/>
      <c r="C126" s="138"/>
    </row>
    <row r="127" spans="1:3" x14ac:dyDescent="0.25">
      <c r="A127" s="12" t="s">
        <v>12</v>
      </c>
      <c r="B127" s="4" t="s">
        <v>1</v>
      </c>
      <c r="C127" s="11" t="s">
        <v>2</v>
      </c>
    </row>
    <row r="128" spans="1:3" x14ac:dyDescent="0.25">
      <c r="A128" s="50" t="s">
        <v>14</v>
      </c>
      <c r="B128" s="6">
        <v>48</v>
      </c>
      <c r="C128" s="5">
        <f t="shared" ref="C128:C133" si="8">B128/$B$134</f>
        <v>0.2742857142857143</v>
      </c>
    </row>
    <row r="129" spans="1:9" x14ac:dyDescent="0.25">
      <c r="A129" s="50" t="s">
        <v>15</v>
      </c>
      <c r="B129" s="6">
        <v>41</v>
      </c>
      <c r="C129" s="5">
        <f t="shared" si="8"/>
        <v>0.23428571428571429</v>
      </c>
    </row>
    <row r="130" spans="1:9" x14ac:dyDescent="0.25">
      <c r="A130" s="50" t="s">
        <v>18</v>
      </c>
      <c r="B130" s="6">
        <v>30</v>
      </c>
      <c r="C130" s="5">
        <f t="shared" si="8"/>
        <v>0.17142857142857143</v>
      </c>
    </row>
    <row r="131" spans="1:9" x14ac:dyDescent="0.25">
      <c r="A131" s="50" t="s">
        <v>13</v>
      </c>
      <c r="B131" s="6">
        <v>21</v>
      </c>
      <c r="C131" s="5">
        <f t="shared" si="8"/>
        <v>0.12</v>
      </c>
    </row>
    <row r="132" spans="1:9" x14ac:dyDescent="0.25">
      <c r="A132" s="50" t="s">
        <v>26</v>
      </c>
      <c r="B132" s="6">
        <v>20</v>
      </c>
      <c r="C132" s="5">
        <f t="shared" si="8"/>
        <v>0.11428571428571428</v>
      </c>
    </row>
    <row r="133" spans="1:9" x14ac:dyDescent="0.25">
      <c r="A133" s="13" t="s">
        <v>19</v>
      </c>
      <c r="B133" s="14">
        <v>15</v>
      </c>
      <c r="C133" s="15">
        <f t="shared" si="8"/>
        <v>8.5714285714285715E-2</v>
      </c>
    </row>
    <row r="134" spans="1:9" ht="15.75" thickBot="1" x14ac:dyDescent="0.3">
      <c r="A134" s="51" t="s">
        <v>5</v>
      </c>
      <c r="B134" s="3">
        <f>SUM(B128:B133)</f>
        <v>175</v>
      </c>
      <c r="C134" s="2"/>
      <c r="F134" s="53"/>
    </row>
    <row r="135" spans="1:9" x14ac:dyDescent="0.25">
      <c r="A135" s="68" t="s">
        <v>179</v>
      </c>
      <c r="B135" s="53"/>
      <c r="C135" s="53"/>
      <c r="D135" s="53"/>
      <c r="E135" s="53"/>
    </row>
    <row r="136" spans="1:9" ht="15.75" thickBot="1" x14ac:dyDescent="0.3"/>
    <row r="137" spans="1:9" ht="33" customHeight="1" thickBot="1" x14ac:dyDescent="0.35">
      <c r="A137" s="136" t="s">
        <v>61</v>
      </c>
      <c r="B137" s="137"/>
      <c r="C137" s="138"/>
    </row>
    <row r="138" spans="1:9" x14ac:dyDescent="0.25">
      <c r="A138" s="12" t="s">
        <v>12</v>
      </c>
      <c r="B138" s="4" t="s">
        <v>1</v>
      </c>
      <c r="C138" s="11" t="s">
        <v>2</v>
      </c>
    </row>
    <row r="139" spans="1:9" x14ac:dyDescent="0.25">
      <c r="A139" s="50" t="s">
        <v>13</v>
      </c>
      <c r="B139" s="6">
        <v>21</v>
      </c>
      <c r="C139" s="5">
        <f>B139/$B$141</f>
        <v>0.58333333333333337</v>
      </c>
    </row>
    <row r="140" spans="1:9" x14ac:dyDescent="0.25">
      <c r="A140" s="13" t="s">
        <v>19</v>
      </c>
      <c r="B140" s="14">
        <v>15</v>
      </c>
      <c r="C140" s="15">
        <f>B140/$B$141</f>
        <v>0.41666666666666669</v>
      </c>
    </row>
    <row r="141" spans="1:9" ht="15.75" thickBot="1" x14ac:dyDescent="0.3">
      <c r="A141" s="51" t="s">
        <v>5</v>
      </c>
      <c r="B141" s="3">
        <f>SUM(B139:B140)</f>
        <v>36</v>
      </c>
      <c r="C141" s="2"/>
    </row>
    <row r="142" spans="1:9" x14ac:dyDescent="0.25">
      <c r="F142" s="53"/>
      <c r="G142" s="53"/>
      <c r="H142" s="53"/>
    </row>
    <row r="143" spans="1:9" x14ac:dyDescent="0.25">
      <c r="A143" s="53" t="s">
        <v>180</v>
      </c>
      <c r="B143" s="53"/>
      <c r="C143" s="53"/>
      <c r="D143" s="53"/>
      <c r="E143" s="53"/>
      <c r="I143" s="53"/>
    </row>
  </sheetData>
  <mergeCells count="18">
    <mergeCell ref="A35:C35"/>
    <mergeCell ref="A137:C137"/>
    <mergeCell ref="A41:C41"/>
    <mergeCell ref="A56:C56"/>
    <mergeCell ref="E17:G17"/>
    <mergeCell ref="E28:G28"/>
    <mergeCell ref="E42:G42"/>
    <mergeCell ref="E49:G49"/>
    <mergeCell ref="E60:G60"/>
    <mergeCell ref="E70:G70"/>
    <mergeCell ref="A126:C126"/>
    <mergeCell ref="A1:G1"/>
    <mergeCell ref="A5:C5"/>
    <mergeCell ref="K6:L6"/>
    <mergeCell ref="A12:C12"/>
    <mergeCell ref="A24:C24"/>
    <mergeCell ref="E5:G5"/>
    <mergeCell ref="E11:G1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2"/>
  <sheetViews>
    <sheetView workbookViewId="0">
      <selection activeCell="A2" sqref="A2"/>
    </sheetView>
  </sheetViews>
  <sheetFormatPr defaultColWidth="8.85546875" defaultRowHeight="15" x14ac:dyDescent="0.25"/>
  <cols>
    <col min="1" max="1" width="26.7109375" customWidth="1"/>
    <col min="2" max="2" width="10.7109375" bestFit="1" customWidth="1"/>
    <col min="3" max="3" width="7.85546875" customWidth="1"/>
    <col min="4" max="4" width="9.140625" customWidth="1"/>
    <col min="5" max="5" width="25.140625" bestFit="1" customWidth="1"/>
    <col min="6" max="6" width="10.7109375" bestFit="1" customWidth="1"/>
    <col min="7" max="7" width="36.140625" customWidth="1"/>
  </cols>
  <sheetData>
    <row r="1" spans="1:11" s="7" customFormat="1" ht="21" x14ac:dyDescent="0.35">
      <c r="A1" s="139" t="s">
        <v>43</v>
      </c>
      <c r="B1" s="139"/>
      <c r="C1" s="139"/>
      <c r="D1" s="139"/>
      <c r="E1" s="139"/>
      <c r="F1" s="139"/>
    </row>
    <row r="2" spans="1:11" s="53" customFormat="1" ht="21" x14ac:dyDescent="0.35">
      <c r="A2" s="62" t="s">
        <v>173</v>
      </c>
      <c r="F2" s="58"/>
    </row>
    <row r="3" spans="1:11" s="53" customFormat="1" ht="39" customHeight="1" x14ac:dyDescent="0.35">
      <c r="A3" s="53" t="s">
        <v>174</v>
      </c>
      <c r="F3" s="58"/>
    </row>
    <row r="4" spans="1:11" ht="15.75" thickBot="1" x14ac:dyDescent="0.3"/>
    <row r="5" spans="1:11" ht="18" thickBot="1" x14ac:dyDescent="0.35">
      <c r="A5" s="140" t="s">
        <v>34</v>
      </c>
      <c r="B5" s="141"/>
      <c r="C5" s="142"/>
      <c r="E5" s="53"/>
      <c r="F5" s="53"/>
      <c r="G5" s="53"/>
    </row>
    <row r="6" spans="1:11" x14ac:dyDescent="0.25">
      <c r="A6" s="12" t="s">
        <v>0</v>
      </c>
      <c r="B6" s="4" t="s">
        <v>1</v>
      </c>
      <c r="C6" s="11" t="s">
        <v>2</v>
      </c>
      <c r="E6" s="53"/>
      <c r="F6" s="53"/>
      <c r="G6" s="53"/>
    </row>
    <row r="7" spans="1:11" x14ac:dyDescent="0.25">
      <c r="A7" s="9" t="s">
        <v>3</v>
      </c>
      <c r="B7" s="6">
        <v>5602454</v>
      </c>
      <c r="C7" s="5">
        <f>B7/$B$9</f>
        <v>0.9116641078026233</v>
      </c>
      <c r="E7" s="53"/>
      <c r="F7" s="53"/>
      <c r="G7" s="53"/>
    </row>
    <row r="8" spans="1:11" x14ac:dyDescent="0.25">
      <c r="A8" s="13" t="s">
        <v>218</v>
      </c>
      <c r="B8" s="14">
        <v>542851</v>
      </c>
      <c r="C8" s="15">
        <f>B8/$B$9</f>
        <v>8.8335892197376698E-2</v>
      </c>
      <c r="E8" s="53"/>
      <c r="F8" s="53"/>
      <c r="G8" s="53"/>
    </row>
    <row r="9" spans="1:11" ht="15.75" thickBot="1" x14ac:dyDescent="0.3">
      <c r="A9" s="10" t="s">
        <v>5</v>
      </c>
      <c r="B9" s="3">
        <f>SUM(B7:B8)</f>
        <v>6145305</v>
      </c>
      <c r="C9" s="2"/>
      <c r="E9" s="53"/>
      <c r="F9" s="53"/>
      <c r="G9" s="53"/>
    </row>
    <row r="10" spans="1:11" x14ac:dyDescent="0.25">
      <c r="A10" s="53" t="s">
        <v>172</v>
      </c>
    </row>
    <row r="11" spans="1:11" s="53" customFormat="1" ht="15.75" thickBot="1" x14ac:dyDescent="0.3">
      <c r="E11"/>
      <c r="F11"/>
      <c r="G11"/>
    </row>
    <row r="12" spans="1:11" ht="18" thickBot="1" x14ac:dyDescent="0.35">
      <c r="A12" s="140" t="s">
        <v>35</v>
      </c>
      <c r="B12" s="141"/>
      <c r="C12" s="142"/>
      <c r="E12" s="143" t="s">
        <v>187</v>
      </c>
      <c r="F12" s="144"/>
      <c r="G12" s="145"/>
      <c r="H12" s="1"/>
      <c r="I12" s="1"/>
      <c r="J12" s="1"/>
      <c r="K12" s="59"/>
    </row>
    <row r="13" spans="1:11" x14ac:dyDescent="0.25">
      <c r="A13" s="12" t="s">
        <v>6</v>
      </c>
      <c r="B13" s="4" t="s">
        <v>7</v>
      </c>
      <c r="C13" s="11" t="s">
        <v>2</v>
      </c>
      <c r="E13" s="12" t="s">
        <v>0</v>
      </c>
      <c r="F13" s="4" t="s">
        <v>1</v>
      </c>
      <c r="G13" s="11" t="s">
        <v>2</v>
      </c>
      <c r="H13" s="1"/>
      <c r="I13" s="1"/>
      <c r="J13" s="1"/>
      <c r="K13" s="59"/>
    </row>
    <row r="14" spans="1:11" x14ac:dyDescent="0.25">
      <c r="A14" s="9" t="s">
        <v>36</v>
      </c>
      <c r="B14" s="6">
        <v>628980</v>
      </c>
      <c r="C14" s="5">
        <f>B14/$B$21</f>
        <v>0.10235130721746113</v>
      </c>
      <c r="E14" s="55" t="s">
        <v>3</v>
      </c>
      <c r="F14" s="6">
        <v>510087</v>
      </c>
      <c r="G14" s="5">
        <v>0.81100000000000005</v>
      </c>
      <c r="H14" s="1"/>
      <c r="I14" s="1"/>
      <c r="J14" s="1"/>
      <c r="K14" s="59"/>
    </row>
    <row r="15" spans="1:11" s="1" customFormat="1" x14ac:dyDescent="0.25">
      <c r="A15" s="9" t="s">
        <v>37</v>
      </c>
      <c r="B15" s="6">
        <v>761062</v>
      </c>
      <c r="C15" s="5">
        <f t="shared" ref="C15:C20" si="0">B15/$B$21</f>
        <v>0.12384446337488537</v>
      </c>
      <c r="E15" s="13" t="s">
        <v>218</v>
      </c>
      <c r="F15" s="14">
        <v>118893</v>
      </c>
      <c r="G15" s="15">
        <v>0.189</v>
      </c>
      <c r="K15" s="59"/>
    </row>
    <row r="16" spans="1:11" s="1" customFormat="1" ht="15.75" thickBot="1" x14ac:dyDescent="0.3">
      <c r="A16" s="9" t="s">
        <v>38</v>
      </c>
      <c r="B16" s="6">
        <v>794965</v>
      </c>
      <c r="C16" s="5">
        <f t="shared" si="0"/>
        <v>0.12936135797979106</v>
      </c>
      <c r="E16" s="56" t="s">
        <v>5</v>
      </c>
      <c r="F16" s="3">
        <v>628980</v>
      </c>
      <c r="G16" s="60"/>
      <c r="H16"/>
      <c r="I16"/>
      <c r="J16"/>
      <c r="K16" s="59"/>
    </row>
    <row r="17" spans="1:11" s="1" customFormat="1" ht="15.75" thickBot="1" x14ac:dyDescent="0.3">
      <c r="A17" s="9" t="s">
        <v>39</v>
      </c>
      <c r="B17" s="6">
        <v>791653</v>
      </c>
      <c r="C17" s="5">
        <f t="shared" si="0"/>
        <v>0.12882240995361499</v>
      </c>
      <c r="E17" s="53"/>
      <c r="F17" s="53"/>
      <c r="G17" s="53"/>
      <c r="H17"/>
      <c r="I17"/>
      <c r="J17"/>
    </row>
    <row r="18" spans="1:11" s="1" customFormat="1" ht="18" customHeight="1" thickBot="1" x14ac:dyDescent="0.35">
      <c r="A18" s="9" t="s">
        <v>40</v>
      </c>
      <c r="B18" s="6">
        <v>709294</v>
      </c>
      <c r="C18" s="5">
        <f t="shared" si="0"/>
        <v>0.11542047140052447</v>
      </c>
      <c r="E18" s="143" t="s">
        <v>189</v>
      </c>
      <c r="F18" s="144"/>
      <c r="G18" s="145"/>
      <c r="H18"/>
      <c r="I18"/>
      <c r="J18"/>
    </row>
    <row r="19" spans="1:11" s="1" customFormat="1" x14ac:dyDescent="0.25">
      <c r="A19" s="9" t="s">
        <v>8</v>
      </c>
      <c r="B19" s="6">
        <v>2240174</v>
      </c>
      <c r="C19" s="5">
        <f t="shared" si="0"/>
        <v>0.36453422572191291</v>
      </c>
      <c r="E19" s="12" t="s">
        <v>0</v>
      </c>
      <c r="F19" s="4" t="s">
        <v>1</v>
      </c>
      <c r="G19" s="11" t="s">
        <v>2</v>
      </c>
      <c r="H19"/>
      <c r="I19"/>
      <c r="J19"/>
    </row>
    <row r="20" spans="1:11" s="1" customFormat="1" x14ac:dyDescent="0.25">
      <c r="A20" s="13" t="s">
        <v>9</v>
      </c>
      <c r="B20" s="14">
        <v>219177</v>
      </c>
      <c r="C20" s="15">
        <f t="shared" si="0"/>
        <v>3.5665764351810042E-2</v>
      </c>
      <c r="E20" s="55" t="s">
        <v>3</v>
      </c>
      <c r="F20" s="6">
        <v>632054</v>
      </c>
      <c r="G20" s="5">
        <v>0.83</v>
      </c>
      <c r="H20"/>
      <c r="I20"/>
      <c r="J20"/>
    </row>
    <row r="21" spans="1:11" ht="15.75" thickBot="1" x14ac:dyDescent="0.3">
      <c r="A21" s="10" t="s">
        <v>5</v>
      </c>
      <c r="B21" s="3">
        <f>SUM(B14:B20)</f>
        <v>6145305</v>
      </c>
      <c r="C21" s="2"/>
      <c r="E21" s="13" t="s">
        <v>218</v>
      </c>
      <c r="F21" s="14">
        <v>129008</v>
      </c>
      <c r="G21" s="15">
        <v>0.17</v>
      </c>
    </row>
    <row r="22" spans="1:11" ht="15.75" thickBot="1" x14ac:dyDescent="0.3">
      <c r="A22" s="53" t="s">
        <v>172</v>
      </c>
      <c r="E22" s="56" t="s">
        <v>5</v>
      </c>
      <c r="F22" s="3">
        <v>761062</v>
      </c>
      <c r="G22" s="2"/>
    </row>
    <row r="23" spans="1:11" s="53" customFormat="1" ht="15.75" thickBot="1" x14ac:dyDescent="0.3">
      <c r="E23"/>
      <c r="F23"/>
      <c r="G23"/>
    </row>
    <row r="24" spans="1:11" ht="18" thickBot="1" x14ac:dyDescent="0.35">
      <c r="A24" s="140" t="s">
        <v>10</v>
      </c>
      <c r="B24" s="141"/>
      <c r="C24" s="142"/>
    </row>
    <row r="25" spans="1:11" x14ac:dyDescent="0.25">
      <c r="A25" s="12" t="s">
        <v>6</v>
      </c>
      <c r="B25" s="4" t="s">
        <v>7</v>
      </c>
      <c r="C25" s="11" t="s">
        <v>2</v>
      </c>
      <c r="K25" s="59"/>
    </row>
    <row r="26" spans="1:11" x14ac:dyDescent="0.25">
      <c r="A26" s="9" t="s">
        <v>36</v>
      </c>
      <c r="B26" s="6">
        <v>118893</v>
      </c>
      <c r="C26" s="5">
        <f>B26/$B$33</f>
        <v>0.21901589939044047</v>
      </c>
      <c r="E26" s="53"/>
      <c r="F26" s="53"/>
      <c r="G26" s="53"/>
      <c r="K26" s="59"/>
    </row>
    <row r="27" spans="1:11" x14ac:dyDescent="0.25">
      <c r="A27" s="9" t="s">
        <v>37</v>
      </c>
      <c r="B27" s="6">
        <v>129008</v>
      </c>
      <c r="C27" s="5">
        <f t="shared" ref="C27:C32" si="1">B27/$B$33</f>
        <v>0.23764900497558261</v>
      </c>
      <c r="K27" s="59"/>
    </row>
    <row r="28" spans="1:11" x14ac:dyDescent="0.25">
      <c r="A28" s="9" t="s">
        <v>38</v>
      </c>
      <c r="B28" s="6">
        <v>96915</v>
      </c>
      <c r="C28" s="5">
        <f t="shared" si="1"/>
        <v>0.17852965178290175</v>
      </c>
      <c r="K28" s="59"/>
    </row>
    <row r="29" spans="1:11" x14ac:dyDescent="0.25">
      <c r="A29" s="9" t="s">
        <v>39</v>
      </c>
      <c r="B29" s="6">
        <v>66437</v>
      </c>
      <c r="C29" s="5">
        <f t="shared" si="1"/>
        <v>0.12238533225507552</v>
      </c>
      <c r="K29" s="59"/>
    </row>
    <row r="30" spans="1:11" x14ac:dyDescent="0.25">
      <c r="A30" s="9" t="s">
        <v>40</v>
      </c>
      <c r="B30" s="6">
        <v>42531</v>
      </c>
      <c r="C30" s="5">
        <f t="shared" si="1"/>
        <v>7.834746551079394E-2</v>
      </c>
    </row>
    <row r="31" spans="1:11" x14ac:dyDescent="0.25">
      <c r="A31" s="9" t="s">
        <v>8</v>
      </c>
      <c r="B31" s="6">
        <v>77629</v>
      </c>
      <c r="C31" s="5">
        <f t="shared" si="1"/>
        <v>0.14300240765882352</v>
      </c>
    </row>
    <row r="32" spans="1:11" x14ac:dyDescent="0.25">
      <c r="A32" s="13" t="s">
        <v>9</v>
      </c>
      <c r="B32" s="14">
        <v>11438</v>
      </c>
      <c r="C32" s="15">
        <f t="shared" si="1"/>
        <v>2.1070238426382195E-2</v>
      </c>
    </row>
    <row r="33" spans="1:10" ht="15.75" thickBot="1" x14ac:dyDescent="0.3">
      <c r="A33" s="10" t="s">
        <v>5</v>
      </c>
      <c r="B33" s="3">
        <f>SUM(B26:B32)</f>
        <v>542851</v>
      </c>
      <c r="C33" s="2"/>
      <c r="H33" s="1"/>
      <c r="I33" s="1"/>
      <c r="J33" s="1"/>
    </row>
    <row r="34" spans="1:10" ht="15.75" thickBot="1" x14ac:dyDescent="0.3">
      <c r="H34" s="1"/>
      <c r="I34" s="1"/>
      <c r="J34" s="1"/>
    </row>
    <row r="35" spans="1:10" ht="34.5" customHeight="1" thickBot="1" x14ac:dyDescent="0.35">
      <c r="A35" s="136" t="s">
        <v>41</v>
      </c>
      <c r="B35" s="137"/>
      <c r="C35" s="138"/>
      <c r="H35" s="1"/>
      <c r="I35" s="1"/>
      <c r="J35" s="1"/>
    </row>
    <row r="36" spans="1:10" x14ac:dyDescent="0.25">
      <c r="A36" s="12" t="s">
        <v>6</v>
      </c>
      <c r="B36" s="4" t="s">
        <v>7</v>
      </c>
      <c r="C36" s="11" t="s">
        <v>2</v>
      </c>
      <c r="E36" s="1"/>
      <c r="F36" s="1"/>
      <c r="G36" s="1"/>
      <c r="H36" s="1"/>
      <c r="I36" s="1"/>
      <c r="J36" s="1"/>
    </row>
    <row r="37" spans="1:10" x14ac:dyDescent="0.25">
      <c r="A37" s="9" t="s">
        <v>36</v>
      </c>
      <c r="B37" s="6">
        <f>B26</f>
        <v>118893</v>
      </c>
      <c r="C37" s="5">
        <f>B37/$B$39</f>
        <v>0.47959871077567257</v>
      </c>
      <c r="E37" s="1"/>
      <c r="F37" s="1"/>
      <c r="G37" s="1"/>
      <c r="H37" s="1"/>
      <c r="I37" s="1"/>
      <c r="J37" s="1"/>
    </row>
    <row r="38" spans="1:10" x14ac:dyDescent="0.25">
      <c r="A38" s="13" t="s">
        <v>37</v>
      </c>
      <c r="B38" s="14">
        <f>B27</f>
        <v>129008</v>
      </c>
      <c r="C38" s="15">
        <f>B38/$B$39</f>
        <v>0.52040128922432749</v>
      </c>
      <c r="E38" s="1"/>
      <c r="F38" s="1"/>
      <c r="G38" s="1"/>
      <c r="H38" s="1"/>
      <c r="I38" s="1"/>
      <c r="J38" s="1"/>
    </row>
    <row r="39" spans="1:10" ht="15.75" thickBot="1" x14ac:dyDescent="0.3">
      <c r="A39" s="10" t="s">
        <v>5</v>
      </c>
      <c r="B39" s="3">
        <f>SUM(B37:B38)</f>
        <v>247901</v>
      </c>
      <c r="C39" s="2"/>
      <c r="E39" s="1"/>
      <c r="F39" s="1"/>
      <c r="G39" s="1"/>
      <c r="H39" s="1"/>
      <c r="I39" s="1"/>
      <c r="J39" s="1"/>
    </row>
    <row r="40" spans="1:10" ht="15.75" thickBot="1" x14ac:dyDescent="0.3">
      <c r="E40" s="1"/>
      <c r="F40" s="1"/>
      <c r="G40" s="1"/>
      <c r="H40" s="1"/>
      <c r="I40" s="1"/>
      <c r="J40" s="1"/>
    </row>
    <row r="41" spans="1:10" ht="18" thickBot="1" x14ac:dyDescent="0.35">
      <c r="A41" s="140" t="s">
        <v>11</v>
      </c>
      <c r="B41" s="141"/>
      <c r="C41" s="142"/>
      <c r="E41" s="1"/>
      <c r="F41" s="1"/>
      <c r="G41" s="1"/>
      <c r="H41" s="1"/>
      <c r="I41" s="1"/>
      <c r="J41" s="1"/>
    </row>
    <row r="42" spans="1:10" x14ac:dyDescent="0.25">
      <c r="A42" s="12" t="s">
        <v>12</v>
      </c>
      <c r="B42" s="4" t="s">
        <v>1</v>
      </c>
      <c r="C42" s="11" t="s">
        <v>2</v>
      </c>
      <c r="E42" s="1"/>
      <c r="F42" s="1"/>
      <c r="G42" s="1"/>
      <c r="H42" s="1"/>
      <c r="I42" s="1"/>
      <c r="J42" s="1"/>
    </row>
    <row r="43" spans="1:10" x14ac:dyDescent="0.25">
      <c r="A43" s="9" t="s">
        <v>13</v>
      </c>
      <c r="B43" s="6">
        <v>209910</v>
      </c>
      <c r="C43" s="5">
        <f>B43/$B$64</f>
        <v>0.38668069138677097</v>
      </c>
      <c r="E43" s="1"/>
      <c r="F43" s="1"/>
      <c r="G43" s="1"/>
      <c r="H43" s="1"/>
      <c r="I43" s="1"/>
      <c r="J43" s="1"/>
    </row>
    <row r="44" spans="1:10" s="1" customFormat="1" x14ac:dyDescent="0.25">
      <c r="A44" s="9" t="s">
        <v>14</v>
      </c>
      <c r="B44" s="6">
        <v>87051</v>
      </c>
      <c r="C44" s="5">
        <f t="shared" ref="C44:C63" si="2">B44/$B$64</f>
        <v>0.16035891985093514</v>
      </c>
    </row>
    <row r="45" spans="1:10" s="1" customFormat="1" x14ac:dyDescent="0.25">
      <c r="A45" s="9" t="s">
        <v>15</v>
      </c>
      <c r="B45" s="6">
        <v>34907</v>
      </c>
      <c r="C45" s="5">
        <f t="shared" si="2"/>
        <v>6.4303096061350165E-2</v>
      </c>
    </row>
    <row r="46" spans="1:10" s="1" customFormat="1" x14ac:dyDescent="0.25">
      <c r="A46" s="9" t="s">
        <v>16</v>
      </c>
      <c r="B46" s="6">
        <v>25074</v>
      </c>
      <c r="C46" s="5">
        <f t="shared" si="2"/>
        <v>4.618947003873991E-2</v>
      </c>
    </row>
    <row r="47" spans="1:10" s="1" customFormat="1" x14ac:dyDescent="0.25">
      <c r="A47" s="9" t="s">
        <v>17</v>
      </c>
      <c r="B47" s="6">
        <v>24483</v>
      </c>
      <c r="C47" s="5">
        <f t="shared" si="2"/>
        <v>4.5100773508752863E-2</v>
      </c>
    </row>
    <row r="48" spans="1:10" s="1" customFormat="1" x14ac:dyDescent="0.25">
      <c r="A48" s="9" t="s">
        <v>18</v>
      </c>
      <c r="B48" s="6">
        <v>18029</v>
      </c>
      <c r="C48" s="5">
        <f t="shared" si="2"/>
        <v>3.3211691605983966E-2</v>
      </c>
    </row>
    <row r="49" spans="1:10" s="1" customFormat="1" x14ac:dyDescent="0.25">
      <c r="A49" s="9" t="s">
        <v>19</v>
      </c>
      <c r="B49" s="6">
        <v>14018</v>
      </c>
      <c r="C49" s="5">
        <f t="shared" si="2"/>
        <v>2.5822923785716524E-2</v>
      </c>
    </row>
    <row r="50" spans="1:10" s="1" customFormat="1" x14ac:dyDescent="0.25">
      <c r="A50" s="9" t="s">
        <v>20</v>
      </c>
      <c r="B50" s="6">
        <v>11986</v>
      </c>
      <c r="C50" s="5">
        <f t="shared" si="2"/>
        <v>2.2079723533713669E-2</v>
      </c>
    </row>
    <row r="51" spans="1:10" s="1" customFormat="1" x14ac:dyDescent="0.25">
      <c r="A51" s="9" t="s">
        <v>21</v>
      </c>
      <c r="B51" s="6">
        <v>11756</v>
      </c>
      <c r="C51" s="5">
        <f t="shared" si="2"/>
        <v>2.1656034528811773E-2</v>
      </c>
    </row>
    <row r="52" spans="1:10" s="1" customFormat="1" x14ac:dyDescent="0.25">
      <c r="A52" s="9" t="s">
        <v>22</v>
      </c>
      <c r="B52" s="6">
        <v>10765</v>
      </c>
      <c r="C52" s="5">
        <f t="shared" si="2"/>
        <v>1.9830487555517074E-2</v>
      </c>
    </row>
    <row r="53" spans="1:10" s="1" customFormat="1" x14ac:dyDescent="0.25">
      <c r="A53" s="9" t="s">
        <v>23</v>
      </c>
      <c r="B53" s="6">
        <v>9674</v>
      </c>
      <c r="C53" s="5">
        <f t="shared" si="2"/>
        <v>1.7820727971395466E-2</v>
      </c>
      <c r="H53"/>
      <c r="I53"/>
      <c r="J53"/>
    </row>
    <row r="54" spans="1:10" s="1" customFormat="1" x14ac:dyDescent="0.25">
      <c r="A54" s="9" t="s">
        <v>24</v>
      </c>
      <c r="B54" s="6">
        <v>8695</v>
      </c>
      <c r="C54" s="5">
        <f t="shared" si="2"/>
        <v>1.6017286511399997E-2</v>
      </c>
      <c r="H54"/>
      <c r="I54"/>
      <c r="J54"/>
    </row>
    <row r="55" spans="1:10" s="1" customFormat="1" x14ac:dyDescent="0.25">
      <c r="A55" s="9" t="s">
        <v>25</v>
      </c>
      <c r="B55" s="6">
        <v>7305</v>
      </c>
      <c r="C55" s="5">
        <f t="shared" si="2"/>
        <v>1.3456731220905922E-2</v>
      </c>
      <c r="H55" s="8"/>
      <c r="I55" s="8"/>
      <c r="J55" s="8"/>
    </row>
    <row r="56" spans="1:10" s="1" customFormat="1" x14ac:dyDescent="0.25">
      <c r="A56" s="9" t="s">
        <v>26</v>
      </c>
      <c r="B56" s="6">
        <v>6945</v>
      </c>
      <c r="C56" s="5">
        <f t="shared" si="2"/>
        <v>1.2793565821929037E-2</v>
      </c>
      <c r="E56"/>
      <c r="F56"/>
      <c r="G56"/>
      <c r="H56"/>
      <c r="I56"/>
      <c r="J56"/>
    </row>
    <row r="57" spans="1:10" s="1" customFormat="1" x14ac:dyDescent="0.25">
      <c r="A57" s="9" t="s">
        <v>27</v>
      </c>
      <c r="B57" s="6">
        <v>4967</v>
      </c>
      <c r="C57" s="5">
        <f t="shared" si="2"/>
        <v>9.1498403797727178E-3</v>
      </c>
      <c r="E57"/>
      <c r="F57"/>
      <c r="G57"/>
      <c r="H57"/>
      <c r="I57"/>
      <c r="J57"/>
    </row>
    <row r="58" spans="1:10" s="1" customFormat="1" x14ac:dyDescent="0.25">
      <c r="A58" s="9" t="s">
        <v>28</v>
      </c>
      <c r="B58" s="6">
        <v>4603</v>
      </c>
      <c r="C58" s="5">
        <f t="shared" si="2"/>
        <v>8.479306476362759E-3</v>
      </c>
      <c r="E58" s="8"/>
      <c r="F58" s="8"/>
      <c r="G58" s="8"/>
      <c r="H58"/>
      <c r="I58"/>
      <c r="J58"/>
    </row>
    <row r="59" spans="1:10" s="1" customFormat="1" x14ac:dyDescent="0.25">
      <c r="A59" s="9" t="s">
        <v>29</v>
      </c>
      <c r="B59" s="6">
        <v>3493</v>
      </c>
      <c r="C59" s="5">
        <f t="shared" si="2"/>
        <v>6.4345464961840359E-3</v>
      </c>
      <c r="E59"/>
      <c r="F59"/>
      <c r="G59"/>
      <c r="H59"/>
      <c r="I59"/>
      <c r="J59"/>
    </row>
    <row r="60" spans="1:10" s="1" customFormat="1" x14ac:dyDescent="0.25">
      <c r="A60" s="9" t="s">
        <v>30</v>
      </c>
      <c r="B60" s="6">
        <v>3368</v>
      </c>
      <c r="C60" s="5">
        <f t="shared" si="2"/>
        <v>6.2042807326503956E-3</v>
      </c>
      <c r="E60"/>
      <c r="F60"/>
      <c r="G60"/>
      <c r="H60"/>
      <c r="I60"/>
      <c r="J60"/>
    </row>
    <row r="61" spans="1:10" s="1" customFormat="1" x14ac:dyDescent="0.25">
      <c r="A61" s="9" t="s">
        <v>31</v>
      </c>
      <c r="B61" s="6">
        <v>3037</v>
      </c>
      <c r="C61" s="5">
        <f t="shared" si="2"/>
        <v>5.5945369908133175E-3</v>
      </c>
      <c r="E61"/>
      <c r="F61"/>
      <c r="G61"/>
      <c r="H61"/>
      <c r="I61"/>
      <c r="J61"/>
    </row>
    <row r="62" spans="1:10" s="1" customFormat="1" x14ac:dyDescent="0.25">
      <c r="A62" s="9" t="s">
        <v>32</v>
      </c>
      <c r="B62" s="6">
        <v>3004</v>
      </c>
      <c r="C62" s="5">
        <f t="shared" si="2"/>
        <v>5.5337468292404358E-3</v>
      </c>
      <c r="E62"/>
      <c r="F62"/>
      <c r="G62"/>
      <c r="H62"/>
      <c r="I62"/>
      <c r="J62"/>
    </row>
    <row r="63" spans="1:10" s="1" customFormat="1" x14ac:dyDescent="0.25">
      <c r="A63" s="13" t="s">
        <v>33</v>
      </c>
      <c r="B63" s="14">
        <v>39781</v>
      </c>
      <c r="C63" s="15">
        <f t="shared" si="2"/>
        <v>7.3281618713053859E-2</v>
      </c>
      <c r="E63"/>
      <c r="F63"/>
      <c r="G63"/>
      <c r="H63"/>
      <c r="I63"/>
      <c r="J63"/>
    </row>
    <row r="64" spans="1:10" ht="15.75" thickBot="1" x14ac:dyDescent="0.3">
      <c r="A64" s="10" t="s">
        <v>5</v>
      </c>
      <c r="B64" s="3">
        <f>SUM(B43:B63)</f>
        <v>542851</v>
      </c>
      <c r="C64" s="2"/>
    </row>
    <row r="65" spans="1:10" ht="15.75" thickBot="1" x14ac:dyDescent="0.3"/>
    <row r="66" spans="1:10" s="8" customFormat="1" ht="34.5" customHeight="1" thickBot="1" x14ac:dyDescent="0.35">
      <c r="A66" s="136" t="s">
        <v>42</v>
      </c>
      <c r="B66" s="137"/>
      <c r="C66" s="138"/>
      <c r="E66"/>
      <c r="F66"/>
      <c r="G66"/>
      <c r="H66"/>
      <c r="I66"/>
      <c r="J66"/>
    </row>
    <row r="67" spans="1:10" x14ac:dyDescent="0.25">
      <c r="A67" s="12" t="s">
        <v>12</v>
      </c>
      <c r="B67" s="4" t="s">
        <v>1</v>
      </c>
      <c r="C67" s="11" t="s">
        <v>2</v>
      </c>
    </row>
    <row r="68" spans="1:10" x14ac:dyDescent="0.25">
      <c r="A68" s="9" t="s">
        <v>13</v>
      </c>
      <c r="B68" s="6">
        <v>122837</v>
      </c>
      <c r="C68" s="5">
        <f>B68/$B$89</f>
        <v>0.49550828758254301</v>
      </c>
    </row>
    <row r="69" spans="1:10" x14ac:dyDescent="0.25">
      <c r="A69" s="9" t="s">
        <v>14</v>
      </c>
      <c r="B69" s="6">
        <v>32181</v>
      </c>
      <c r="C69" s="5">
        <f t="shared" ref="C69:C88" si="3">B69/$B$89</f>
        <v>0.12981391765261133</v>
      </c>
    </row>
    <row r="70" spans="1:10" x14ac:dyDescent="0.25">
      <c r="A70" s="9" t="s">
        <v>15</v>
      </c>
      <c r="B70" s="6">
        <v>12234</v>
      </c>
      <c r="C70" s="5">
        <f t="shared" si="3"/>
        <v>4.9350345500824927E-2</v>
      </c>
    </row>
    <row r="71" spans="1:10" x14ac:dyDescent="0.25">
      <c r="A71" s="9" t="s">
        <v>17</v>
      </c>
      <c r="B71" s="6">
        <v>10667</v>
      </c>
      <c r="C71" s="5">
        <f t="shared" si="3"/>
        <v>4.3029273782679379E-2</v>
      </c>
    </row>
    <row r="72" spans="1:10" x14ac:dyDescent="0.25">
      <c r="A72" s="9" t="s">
        <v>16</v>
      </c>
      <c r="B72" s="6">
        <v>9973</v>
      </c>
      <c r="C72" s="5">
        <f t="shared" si="3"/>
        <v>4.0229769141713827E-2</v>
      </c>
    </row>
    <row r="73" spans="1:10" x14ac:dyDescent="0.25">
      <c r="A73" s="9" t="s">
        <v>18</v>
      </c>
      <c r="B73" s="6">
        <v>7731</v>
      </c>
      <c r="C73" s="5">
        <f t="shared" si="3"/>
        <v>3.1185836281418793E-2</v>
      </c>
    </row>
    <row r="74" spans="1:10" x14ac:dyDescent="0.25">
      <c r="A74" s="9" t="s">
        <v>23</v>
      </c>
      <c r="B74" s="6">
        <v>4964</v>
      </c>
      <c r="C74" s="5">
        <f t="shared" si="3"/>
        <v>2.0024122532785266E-2</v>
      </c>
    </row>
    <row r="75" spans="1:10" x14ac:dyDescent="0.25">
      <c r="A75" s="9" t="s">
        <v>22</v>
      </c>
      <c r="B75" s="6">
        <v>4720</v>
      </c>
      <c r="C75" s="5">
        <f t="shared" si="3"/>
        <v>1.9039858653252709E-2</v>
      </c>
    </row>
    <row r="76" spans="1:10" x14ac:dyDescent="0.25">
      <c r="A76" s="9" t="s">
        <v>19</v>
      </c>
      <c r="B76" s="6">
        <v>4611</v>
      </c>
      <c r="C76" s="5">
        <f t="shared" si="3"/>
        <v>1.8600167002150052E-2</v>
      </c>
    </row>
    <row r="77" spans="1:10" x14ac:dyDescent="0.25">
      <c r="A77" s="9" t="s">
        <v>21</v>
      </c>
      <c r="B77" s="6">
        <v>4369</v>
      </c>
      <c r="C77" s="5">
        <f t="shared" si="3"/>
        <v>1.7623970859334977E-2</v>
      </c>
    </row>
    <row r="78" spans="1:10" x14ac:dyDescent="0.25">
      <c r="A78" s="9" t="s">
        <v>24</v>
      </c>
      <c r="B78" s="6">
        <v>3820</v>
      </c>
      <c r="C78" s="5">
        <f t="shared" si="3"/>
        <v>1.5409377130386728E-2</v>
      </c>
    </row>
    <row r="79" spans="1:10" x14ac:dyDescent="0.25">
      <c r="A79" s="9" t="s">
        <v>20</v>
      </c>
      <c r="B79" s="6">
        <v>3678</v>
      </c>
      <c r="C79" s="5">
        <f t="shared" si="3"/>
        <v>1.483656782344565E-2</v>
      </c>
    </row>
    <row r="80" spans="1:10" x14ac:dyDescent="0.25">
      <c r="A80" s="9" t="s">
        <v>26</v>
      </c>
      <c r="B80" s="6">
        <v>2225</v>
      </c>
      <c r="C80" s="5">
        <f t="shared" si="3"/>
        <v>8.9753570981964577E-3</v>
      </c>
    </row>
    <row r="81" spans="1:3" x14ac:dyDescent="0.25">
      <c r="A81" s="9" t="s">
        <v>27</v>
      </c>
      <c r="B81" s="6">
        <v>2157</v>
      </c>
      <c r="C81" s="5">
        <f t="shared" si="3"/>
        <v>8.7010540498021396E-3</v>
      </c>
    </row>
    <row r="82" spans="1:3" x14ac:dyDescent="0.25">
      <c r="A82" s="9" t="s">
        <v>25</v>
      </c>
      <c r="B82" s="6">
        <v>2072</v>
      </c>
      <c r="C82" s="5">
        <f t="shared" si="3"/>
        <v>8.3581752393092398E-3</v>
      </c>
    </row>
    <row r="83" spans="1:3" x14ac:dyDescent="0.25">
      <c r="A83" s="9" t="s">
        <v>28</v>
      </c>
      <c r="B83" s="6">
        <v>1402</v>
      </c>
      <c r="C83" s="5">
        <f t="shared" si="3"/>
        <v>5.6554834389534528E-3</v>
      </c>
    </row>
    <row r="84" spans="1:3" x14ac:dyDescent="0.25">
      <c r="A84" s="9" t="s">
        <v>31</v>
      </c>
      <c r="B84" s="6">
        <v>1272</v>
      </c>
      <c r="C84" s="5">
        <f t="shared" si="3"/>
        <v>5.1310805523172558E-3</v>
      </c>
    </row>
    <row r="85" spans="1:3" x14ac:dyDescent="0.25">
      <c r="A85" s="9" t="s">
        <v>90</v>
      </c>
      <c r="B85" s="6">
        <v>1269</v>
      </c>
      <c r="C85" s="5">
        <f t="shared" si="3"/>
        <v>5.1189789472410353E-3</v>
      </c>
    </row>
    <row r="86" spans="1:3" x14ac:dyDescent="0.25">
      <c r="A86" s="9" t="s">
        <v>66</v>
      </c>
      <c r="B86" s="6">
        <v>889</v>
      </c>
      <c r="C86" s="5">
        <f t="shared" si="3"/>
        <v>3.586108970919843E-3</v>
      </c>
    </row>
    <row r="87" spans="1:3" x14ac:dyDescent="0.25">
      <c r="A87" s="9" t="s">
        <v>89</v>
      </c>
      <c r="B87" s="6">
        <v>807</v>
      </c>
      <c r="C87" s="5">
        <f t="shared" si="3"/>
        <v>3.2553317655031645E-3</v>
      </c>
    </row>
    <row r="88" spans="1:3" x14ac:dyDescent="0.25">
      <c r="A88" s="13" t="s">
        <v>33</v>
      </c>
      <c r="B88" s="14">
        <v>14023</v>
      </c>
      <c r="C88" s="15">
        <f t="shared" si="3"/>
        <v>5.6566935994610754E-2</v>
      </c>
    </row>
    <row r="89" spans="1:3" ht="15.75" thickBot="1" x14ac:dyDescent="0.3">
      <c r="A89" s="10" t="s">
        <v>5</v>
      </c>
      <c r="B89" s="3">
        <f>SUM(B68:B88)</f>
        <v>247901</v>
      </c>
      <c r="C89" s="2"/>
    </row>
    <row r="90" spans="1:3" ht="15.75" thickBot="1" x14ac:dyDescent="0.3"/>
    <row r="91" spans="1:3" ht="18" thickBot="1" x14ac:dyDescent="0.35">
      <c r="A91" s="140" t="s">
        <v>44</v>
      </c>
      <c r="B91" s="141"/>
      <c r="C91" s="142"/>
    </row>
    <row r="92" spans="1:3" x14ac:dyDescent="0.25">
      <c r="A92" s="12" t="s">
        <v>45</v>
      </c>
      <c r="B92" s="4" t="s">
        <v>7</v>
      </c>
      <c r="C92" s="11" t="s">
        <v>2</v>
      </c>
    </row>
    <row r="93" spans="1:3" x14ac:dyDescent="0.25">
      <c r="A93" s="9" t="s">
        <v>46</v>
      </c>
      <c r="B93" s="6">
        <v>42800</v>
      </c>
      <c r="C93" s="5">
        <f>B93/$B$100</f>
        <v>7.884299743391833E-2</v>
      </c>
    </row>
    <row r="94" spans="1:3" x14ac:dyDescent="0.25">
      <c r="A94" s="9" t="s">
        <v>47</v>
      </c>
      <c r="B94" s="6">
        <v>42860</v>
      </c>
      <c r="C94" s="5">
        <f t="shared" ref="C94:C99" si="4">B94/$B$100</f>
        <v>7.8953525000414485E-2</v>
      </c>
    </row>
    <row r="95" spans="1:3" x14ac:dyDescent="0.25">
      <c r="A95" s="9" t="s">
        <v>48</v>
      </c>
      <c r="B95" s="6">
        <v>95648</v>
      </c>
      <c r="C95" s="5">
        <f t="shared" si="4"/>
        <v>0.17619567800372479</v>
      </c>
    </row>
    <row r="96" spans="1:3" x14ac:dyDescent="0.25">
      <c r="A96" s="9" t="s">
        <v>49</v>
      </c>
      <c r="B96" s="6">
        <v>103191</v>
      </c>
      <c r="C96" s="5">
        <f t="shared" si="4"/>
        <v>0.19009083523839876</v>
      </c>
    </row>
    <row r="97" spans="1:3" x14ac:dyDescent="0.25">
      <c r="A97" s="9" t="s">
        <v>50</v>
      </c>
      <c r="B97" s="6">
        <v>96570</v>
      </c>
      <c r="C97" s="5">
        <f t="shared" si="4"/>
        <v>0.17789411827554891</v>
      </c>
    </row>
    <row r="98" spans="1:3" x14ac:dyDescent="0.25">
      <c r="A98" s="9" t="s">
        <v>51</v>
      </c>
      <c r="B98" s="6">
        <v>73863</v>
      </c>
      <c r="C98" s="5">
        <f t="shared" si="4"/>
        <v>0.13606496073508201</v>
      </c>
    </row>
    <row r="99" spans="1:3" x14ac:dyDescent="0.25">
      <c r="A99" s="13" t="s">
        <v>52</v>
      </c>
      <c r="B99" s="14">
        <v>87919</v>
      </c>
      <c r="C99" s="15">
        <f t="shared" si="4"/>
        <v>0.16195788531291275</v>
      </c>
    </row>
    <row r="100" spans="1:3" ht="15.75" thickBot="1" x14ac:dyDescent="0.3">
      <c r="A100" s="10" t="s">
        <v>5</v>
      </c>
      <c r="B100" s="3">
        <f>SUM(B93:B99)</f>
        <v>542851</v>
      </c>
      <c r="C100" s="2"/>
    </row>
    <row r="101" spans="1:3" ht="15.75" thickBot="1" x14ac:dyDescent="0.3"/>
    <row r="102" spans="1:3" ht="34.5" customHeight="1" thickBot="1" x14ac:dyDescent="0.35">
      <c r="A102" s="136" t="s">
        <v>53</v>
      </c>
      <c r="B102" s="137"/>
      <c r="C102" s="138"/>
    </row>
    <row r="103" spans="1:3" x14ac:dyDescent="0.25">
      <c r="A103" s="12" t="s">
        <v>45</v>
      </c>
      <c r="B103" s="4" t="s">
        <v>7</v>
      </c>
      <c r="C103" s="11" t="s">
        <v>2</v>
      </c>
    </row>
    <row r="104" spans="1:3" x14ac:dyDescent="0.25">
      <c r="A104" s="9" t="s">
        <v>46</v>
      </c>
      <c r="B104" s="6">
        <v>24601</v>
      </c>
      <c r="C104" s="5">
        <f>B104/$B$111</f>
        <v>9.9237195493362268E-2</v>
      </c>
    </row>
    <row r="105" spans="1:3" x14ac:dyDescent="0.25">
      <c r="A105" s="9" t="s">
        <v>47</v>
      </c>
      <c r="B105" s="6">
        <v>22941</v>
      </c>
      <c r="C105" s="5">
        <f t="shared" ref="C105:C110" si="5">B105/$B$111</f>
        <v>9.2540974017853897E-2</v>
      </c>
    </row>
    <row r="106" spans="1:3" x14ac:dyDescent="0.25">
      <c r="A106" s="9" t="s">
        <v>48</v>
      </c>
      <c r="B106" s="6">
        <v>45026</v>
      </c>
      <c r="C106" s="5">
        <f t="shared" si="5"/>
        <v>0.18162895672062637</v>
      </c>
    </row>
    <row r="107" spans="1:3" x14ac:dyDescent="0.25">
      <c r="A107" s="9" t="s">
        <v>49</v>
      </c>
      <c r="B107" s="6">
        <v>45503</v>
      </c>
      <c r="C107" s="5">
        <f t="shared" si="5"/>
        <v>0.18355311192774534</v>
      </c>
    </row>
    <row r="108" spans="1:3" x14ac:dyDescent="0.25">
      <c r="A108" s="9" t="s">
        <v>50</v>
      </c>
      <c r="B108" s="6">
        <v>36428</v>
      </c>
      <c r="C108" s="5">
        <f t="shared" si="5"/>
        <v>0.14694575657218004</v>
      </c>
    </row>
    <row r="109" spans="1:3" x14ac:dyDescent="0.25">
      <c r="A109" s="9" t="s">
        <v>51</v>
      </c>
      <c r="B109" s="6">
        <v>28813</v>
      </c>
      <c r="C109" s="5">
        <f t="shared" si="5"/>
        <v>0.11622784902037507</v>
      </c>
    </row>
    <row r="110" spans="1:3" x14ac:dyDescent="0.25">
      <c r="A110" s="13" t="s">
        <v>52</v>
      </c>
      <c r="B110" s="14">
        <v>44589</v>
      </c>
      <c r="C110" s="15">
        <f t="shared" si="5"/>
        <v>0.17986615624785701</v>
      </c>
    </row>
    <row r="111" spans="1:3" ht="15.75" thickBot="1" x14ac:dyDescent="0.3">
      <c r="A111" s="10" t="s">
        <v>5</v>
      </c>
      <c r="B111" s="3">
        <f>SUM(B104:B110)</f>
        <v>247901</v>
      </c>
      <c r="C111" s="2"/>
    </row>
    <row r="112" spans="1:3" s="53" customFormat="1" x14ac:dyDescent="0.25">
      <c r="A112" s="61"/>
      <c r="B112" s="6"/>
      <c r="C112" s="61"/>
    </row>
    <row r="113" spans="1:32" s="53" customFormat="1" x14ac:dyDescent="0.25">
      <c r="A113" s="63" t="s">
        <v>175</v>
      </c>
      <c r="B113" s="64"/>
      <c r="C113" s="65"/>
      <c r="E113"/>
      <c r="F113"/>
      <c r="G113"/>
    </row>
    <row r="114" spans="1:32" s="53" customFormat="1" x14ac:dyDescent="0.25">
      <c r="A114" s="66" t="s">
        <v>176</v>
      </c>
      <c r="B114" s="64"/>
      <c r="C114" s="65"/>
      <c r="E114"/>
      <c r="F114"/>
      <c r="G114"/>
    </row>
    <row r="115" spans="1:32" s="53" customFormat="1" x14ac:dyDescent="0.25">
      <c r="A115" s="66" t="s">
        <v>177</v>
      </c>
      <c r="B115" s="64"/>
      <c r="C115" s="65"/>
      <c r="E115"/>
      <c r="F115"/>
      <c r="G115"/>
    </row>
    <row r="116" spans="1:32" ht="15.75" thickBot="1" x14ac:dyDescent="0.3">
      <c r="A116" s="53"/>
      <c r="B116" s="53"/>
      <c r="C116" s="53"/>
      <c r="D116" s="53"/>
      <c r="H116" s="53"/>
      <c r="I116" s="53"/>
      <c r="J116" s="53"/>
      <c r="K116" s="53"/>
    </row>
    <row r="117" spans="1:32" ht="18" thickBot="1" x14ac:dyDescent="0.35">
      <c r="A117" s="140" t="s">
        <v>169</v>
      </c>
      <c r="B117" s="141"/>
      <c r="C117" s="142"/>
      <c r="D117" s="53"/>
      <c r="H117" s="53"/>
      <c r="I117" s="53"/>
      <c r="J117" s="53"/>
      <c r="K117" s="53"/>
    </row>
    <row r="118" spans="1:32" x14ac:dyDescent="0.25">
      <c r="A118" s="12" t="s">
        <v>54</v>
      </c>
      <c r="B118" s="4" t="s">
        <v>1</v>
      </c>
      <c r="C118" s="11" t="s">
        <v>2</v>
      </c>
      <c r="D118" s="53"/>
      <c r="E118" s="53"/>
      <c r="F118" s="53"/>
      <c r="G118" s="53"/>
      <c r="H118" s="53"/>
      <c r="I118" s="53"/>
      <c r="J118" s="63"/>
      <c r="K118" s="64"/>
      <c r="L118" s="65"/>
      <c r="M118" s="53"/>
      <c r="N118" s="53"/>
      <c r="O118" s="53"/>
      <c r="P118" s="53"/>
      <c r="Q118" s="53"/>
      <c r="R118" s="53"/>
      <c r="S118" s="53"/>
      <c r="T118" s="53"/>
      <c r="U118" s="53"/>
      <c r="V118" s="53"/>
      <c r="W118" s="53"/>
      <c r="X118" s="53"/>
      <c r="Y118" s="53"/>
      <c r="Z118" s="53"/>
      <c r="AA118" s="53"/>
      <c r="AB118" s="53"/>
      <c r="AC118" s="53"/>
      <c r="AD118" s="53"/>
      <c r="AE118" s="53"/>
      <c r="AF118" s="53"/>
    </row>
    <row r="119" spans="1:32" x14ac:dyDescent="0.25">
      <c r="A119" s="9" t="s">
        <v>55</v>
      </c>
      <c r="B119" s="6">
        <v>2377148</v>
      </c>
      <c r="C119" s="5">
        <f>B119/$B$121</f>
        <v>0.94241329207641122</v>
      </c>
      <c r="E119" s="53"/>
      <c r="F119" s="53"/>
      <c r="G119" s="53"/>
      <c r="J119" s="66"/>
      <c r="K119" s="64"/>
      <c r="L119" s="65"/>
      <c r="M119" s="53"/>
      <c r="N119" s="53"/>
      <c r="O119" s="53"/>
      <c r="P119" s="53"/>
      <c r="Q119" s="53"/>
      <c r="R119" s="53"/>
      <c r="S119" s="53"/>
      <c r="T119" s="53"/>
      <c r="U119" s="53"/>
      <c r="V119" s="53"/>
      <c r="W119" s="53"/>
      <c r="X119" s="53"/>
      <c r="Y119" s="53"/>
      <c r="Z119" s="53"/>
      <c r="AA119" s="53"/>
      <c r="AB119" s="53"/>
      <c r="AC119" s="53"/>
      <c r="AD119" s="53"/>
      <c r="AE119" s="53"/>
      <c r="AF119" s="53"/>
    </row>
    <row r="120" spans="1:32" x14ac:dyDescent="0.25">
      <c r="A120" s="13" t="s">
        <v>58</v>
      </c>
      <c r="B120" s="14">
        <v>145257</v>
      </c>
      <c r="C120" s="15">
        <f>B120/$B$121</f>
        <v>5.7586707923588797E-2</v>
      </c>
      <c r="E120" s="53"/>
      <c r="F120" s="53"/>
      <c r="G120" s="53"/>
      <c r="J120" s="66"/>
      <c r="K120" s="64"/>
      <c r="L120" s="65"/>
      <c r="M120" s="53"/>
      <c r="N120" s="53"/>
      <c r="O120" s="53"/>
      <c r="P120" s="53"/>
      <c r="Q120" s="53"/>
      <c r="R120" s="53"/>
      <c r="S120" s="53"/>
      <c r="T120" s="53"/>
      <c r="U120" s="53"/>
      <c r="V120" s="53"/>
      <c r="W120" s="53"/>
      <c r="X120" s="53"/>
      <c r="Y120" s="53"/>
      <c r="Z120" s="53"/>
      <c r="AA120" s="53"/>
      <c r="AB120" s="53"/>
      <c r="AC120" s="53"/>
      <c r="AD120" s="53"/>
      <c r="AE120" s="53"/>
      <c r="AF120" s="53"/>
    </row>
    <row r="121" spans="1:32" ht="15.75" thickBot="1" x14ac:dyDescent="0.3">
      <c r="A121" s="10" t="s">
        <v>5</v>
      </c>
      <c r="B121" s="3">
        <f>SUM(B119:B120)</f>
        <v>2522405</v>
      </c>
      <c r="C121" s="2"/>
      <c r="E121" s="53"/>
      <c r="F121" s="53"/>
      <c r="G121" s="53"/>
      <c r="J121" s="53"/>
      <c r="K121" s="53"/>
    </row>
    <row r="122" spans="1:32" ht="15.75" thickBot="1" x14ac:dyDescent="0.3">
      <c r="E122" s="53"/>
      <c r="F122" s="53"/>
      <c r="G122" s="53"/>
    </row>
    <row r="123" spans="1:32" ht="34.5" customHeight="1" thickBot="1" x14ac:dyDescent="0.35">
      <c r="A123" s="136" t="s">
        <v>56</v>
      </c>
      <c r="B123" s="137"/>
      <c r="C123" s="138"/>
      <c r="E123" s="53"/>
      <c r="F123" s="53"/>
      <c r="G123" s="53"/>
    </row>
    <row r="124" spans="1:32" x14ac:dyDescent="0.25">
      <c r="A124" s="12" t="s">
        <v>6</v>
      </c>
      <c r="B124" s="4" t="s">
        <v>7</v>
      </c>
      <c r="C124" s="11" t="s">
        <v>2</v>
      </c>
    </row>
    <row r="125" spans="1:32" x14ac:dyDescent="0.25">
      <c r="A125" s="9" t="s">
        <v>36</v>
      </c>
      <c r="B125" s="6">
        <v>123191</v>
      </c>
      <c r="C125" s="5">
        <f t="shared" ref="C125:C130" si="6">B125/$B$131</f>
        <v>7.6991728409335936E-2</v>
      </c>
    </row>
    <row r="126" spans="1:32" x14ac:dyDescent="0.25">
      <c r="A126" s="9" t="s">
        <v>37</v>
      </c>
      <c r="B126" s="6">
        <v>176893</v>
      </c>
      <c r="C126" s="5">
        <f t="shared" si="6"/>
        <v>0.11055432469508861</v>
      </c>
    </row>
    <row r="127" spans="1:32" x14ac:dyDescent="0.25">
      <c r="A127" s="9" t="s">
        <v>38</v>
      </c>
      <c r="B127" s="6">
        <v>203248</v>
      </c>
      <c r="C127" s="5">
        <f t="shared" si="6"/>
        <v>0.12702563349384866</v>
      </c>
    </row>
    <row r="128" spans="1:32" x14ac:dyDescent="0.25">
      <c r="A128" s="9" t="s">
        <v>39</v>
      </c>
      <c r="B128" s="6">
        <v>205586</v>
      </c>
      <c r="C128" s="5">
        <f t="shared" si="6"/>
        <v>0.12848683326510651</v>
      </c>
    </row>
    <row r="129" spans="1:14" x14ac:dyDescent="0.25">
      <c r="A129" s="9" t="s">
        <v>40</v>
      </c>
      <c r="B129" s="6">
        <v>191795</v>
      </c>
      <c r="C129" s="5">
        <f t="shared" si="6"/>
        <v>0.11986775454593748</v>
      </c>
    </row>
    <row r="130" spans="1:14" x14ac:dyDescent="0.25">
      <c r="A130" s="13" t="s">
        <v>8</v>
      </c>
      <c r="B130" s="14">
        <v>699342</v>
      </c>
      <c r="C130" s="15">
        <f t="shared" si="6"/>
        <v>0.4370737255906828</v>
      </c>
    </row>
    <row r="131" spans="1:14" ht="15.75" thickBot="1" x14ac:dyDescent="0.3">
      <c r="A131" s="10" t="s">
        <v>5</v>
      </c>
      <c r="B131" s="3">
        <f>SUM(B125:B130)</f>
        <v>1600055</v>
      </c>
      <c r="C131" s="2"/>
    </row>
    <row r="132" spans="1:14" x14ac:dyDescent="0.25">
      <c r="A132" s="67" t="s">
        <v>178</v>
      </c>
      <c r="B132" s="53"/>
      <c r="C132" s="53"/>
      <c r="D132" s="53"/>
      <c r="H132" s="53"/>
      <c r="I132" s="53"/>
      <c r="J132" s="53"/>
      <c r="K132" s="53"/>
      <c r="L132" s="53"/>
      <c r="M132" s="53"/>
      <c r="N132" s="53"/>
    </row>
    <row r="133" spans="1:14" ht="15.75" thickBot="1" x14ac:dyDescent="0.3"/>
    <row r="134" spans="1:14" ht="18" thickBot="1" x14ac:dyDescent="0.35">
      <c r="A134" s="136" t="s">
        <v>57</v>
      </c>
      <c r="B134" s="137"/>
      <c r="C134" s="138"/>
    </row>
    <row r="135" spans="1:14" x14ac:dyDescent="0.25">
      <c r="A135" s="12" t="s">
        <v>6</v>
      </c>
      <c r="B135" s="4" t="s">
        <v>7</v>
      </c>
      <c r="C135" s="11" t="s">
        <v>2</v>
      </c>
    </row>
    <row r="136" spans="1:14" x14ac:dyDescent="0.25">
      <c r="A136" s="9" t="s">
        <v>36</v>
      </c>
      <c r="B136" s="6">
        <v>22068</v>
      </c>
      <c r="C136" s="5">
        <f t="shared" ref="C136:C141" si="7">B136/$B$142</f>
        <v>0.24646794062789684</v>
      </c>
    </row>
    <row r="137" spans="1:14" x14ac:dyDescent="0.25">
      <c r="A137" s="9" t="s">
        <v>37</v>
      </c>
      <c r="B137" s="6">
        <v>25369</v>
      </c>
      <c r="C137" s="5">
        <f t="shared" si="7"/>
        <v>0.2833353809039838</v>
      </c>
      <c r="E137" s="53"/>
      <c r="F137" s="53"/>
      <c r="G137" s="53"/>
    </row>
    <row r="138" spans="1:14" x14ac:dyDescent="0.25">
      <c r="A138" s="9" t="s">
        <v>38</v>
      </c>
      <c r="B138" s="6">
        <v>15944</v>
      </c>
      <c r="C138" s="5">
        <f t="shared" si="7"/>
        <v>0.17807163518992147</v>
      </c>
    </row>
    <row r="139" spans="1:14" x14ac:dyDescent="0.25">
      <c r="A139" s="9" t="s">
        <v>39</v>
      </c>
      <c r="B139" s="6">
        <v>10262</v>
      </c>
      <c r="C139" s="5">
        <f t="shared" si="7"/>
        <v>0.11461183644750216</v>
      </c>
    </row>
    <row r="140" spans="1:14" x14ac:dyDescent="0.25">
      <c r="A140" s="9" t="s">
        <v>40</v>
      </c>
      <c r="B140" s="6">
        <v>5846</v>
      </c>
      <c r="C140" s="5">
        <f t="shared" si="7"/>
        <v>6.529144376067994E-2</v>
      </c>
    </row>
    <row r="141" spans="1:14" x14ac:dyDescent="0.25">
      <c r="A141" s="13" t="s">
        <v>8</v>
      </c>
      <c r="B141" s="14">
        <v>10048</v>
      </c>
      <c r="C141" s="15">
        <f t="shared" si="7"/>
        <v>0.11222176307001575</v>
      </c>
    </row>
    <row r="142" spans="1:14" ht="15.75" thickBot="1" x14ac:dyDescent="0.3">
      <c r="A142" s="10" t="s">
        <v>5</v>
      </c>
      <c r="B142" s="3">
        <f>SUM(B136:B141)</f>
        <v>89537</v>
      </c>
      <c r="C142" s="2"/>
    </row>
    <row r="143" spans="1:14" ht="15.75" thickBot="1" x14ac:dyDescent="0.3"/>
    <row r="144" spans="1:14" ht="34.5" customHeight="1" thickBot="1" x14ac:dyDescent="0.35">
      <c r="A144" s="136" t="s">
        <v>59</v>
      </c>
      <c r="B144" s="137"/>
      <c r="C144" s="138"/>
    </row>
    <row r="145" spans="1:3" x14ac:dyDescent="0.25">
      <c r="A145" s="12" t="s">
        <v>6</v>
      </c>
      <c r="B145" s="4" t="s">
        <v>7</v>
      </c>
      <c r="C145" s="11" t="s">
        <v>2</v>
      </c>
    </row>
    <row r="146" spans="1:3" x14ac:dyDescent="0.25">
      <c r="A146" s="9" t="s">
        <v>36</v>
      </c>
      <c r="B146" s="6">
        <f>B136</f>
        <v>22068</v>
      </c>
      <c r="C146" s="5">
        <f>B146/$B$148</f>
        <v>0.46520648438982232</v>
      </c>
    </row>
    <row r="147" spans="1:3" x14ac:dyDescent="0.25">
      <c r="A147" s="13" t="s">
        <v>37</v>
      </c>
      <c r="B147" s="14">
        <f>B137</f>
        <v>25369</v>
      </c>
      <c r="C147" s="15">
        <f>B147/$B$148</f>
        <v>0.53479351561017774</v>
      </c>
    </row>
    <row r="148" spans="1:3" ht="15.75" thickBot="1" x14ac:dyDescent="0.3">
      <c r="A148" s="10" t="s">
        <v>5</v>
      </c>
      <c r="B148" s="3">
        <f>SUM(B146:B147)</f>
        <v>47437</v>
      </c>
      <c r="C148" s="2"/>
    </row>
    <row r="149" spans="1:3" ht="15.75" thickBot="1" x14ac:dyDescent="0.3"/>
    <row r="150" spans="1:3" ht="38.25" customHeight="1" thickBot="1" x14ac:dyDescent="0.35">
      <c r="A150" s="136" t="s">
        <v>60</v>
      </c>
      <c r="B150" s="137"/>
      <c r="C150" s="138"/>
    </row>
    <row r="151" spans="1:3" x14ac:dyDescent="0.25">
      <c r="A151" s="12" t="s">
        <v>12</v>
      </c>
      <c r="B151" s="4" t="s">
        <v>1</v>
      </c>
      <c r="C151" s="11" t="s">
        <v>2</v>
      </c>
    </row>
    <row r="152" spans="1:3" x14ac:dyDescent="0.25">
      <c r="A152" s="9" t="s">
        <v>13</v>
      </c>
      <c r="B152" s="6">
        <v>35652</v>
      </c>
      <c r="C152" s="5">
        <f t="shared" ref="C152:C172" si="8">B152/$B$173</f>
        <v>0.39818175726236082</v>
      </c>
    </row>
    <row r="153" spans="1:3" x14ac:dyDescent="0.25">
      <c r="A153" s="9" t="s">
        <v>14</v>
      </c>
      <c r="B153" s="6">
        <v>15313</v>
      </c>
      <c r="C153" s="5">
        <f t="shared" si="8"/>
        <v>0.17102426929649195</v>
      </c>
    </row>
    <row r="154" spans="1:3" x14ac:dyDescent="0.25">
      <c r="A154" s="9" t="s">
        <v>15</v>
      </c>
      <c r="B154" s="6">
        <v>6632</v>
      </c>
      <c r="C154" s="5">
        <f t="shared" si="8"/>
        <v>7.4069937567709437E-2</v>
      </c>
    </row>
    <row r="155" spans="1:3" x14ac:dyDescent="0.25">
      <c r="A155" s="9" t="s">
        <v>17</v>
      </c>
      <c r="B155" s="6">
        <v>4126</v>
      </c>
      <c r="C155" s="5">
        <f t="shared" si="8"/>
        <v>4.6081508203312596E-2</v>
      </c>
    </row>
    <row r="156" spans="1:3" x14ac:dyDescent="0.25">
      <c r="A156" s="9" t="s">
        <v>18</v>
      </c>
      <c r="B156" s="6">
        <v>3789</v>
      </c>
      <c r="C156" s="5">
        <f t="shared" si="8"/>
        <v>4.2317701062130737E-2</v>
      </c>
    </row>
    <row r="157" spans="1:3" x14ac:dyDescent="0.25">
      <c r="A157" s="9" t="s">
        <v>16</v>
      </c>
      <c r="B157" s="6">
        <v>3214</v>
      </c>
      <c r="C157" s="5">
        <f t="shared" si="8"/>
        <v>3.5895774931034095E-2</v>
      </c>
    </row>
    <row r="158" spans="1:3" x14ac:dyDescent="0.25">
      <c r="A158" s="9" t="s">
        <v>22</v>
      </c>
      <c r="B158" s="6">
        <v>2130</v>
      </c>
      <c r="C158" s="5">
        <f t="shared" si="8"/>
        <v>2.3789048103018864E-2</v>
      </c>
    </row>
    <row r="159" spans="1:3" x14ac:dyDescent="0.25">
      <c r="A159" s="9" t="s">
        <v>19</v>
      </c>
      <c r="B159" s="6">
        <v>1729</v>
      </c>
      <c r="C159" s="5">
        <f t="shared" si="8"/>
        <v>1.9310452662027987E-2</v>
      </c>
    </row>
    <row r="160" spans="1:3" x14ac:dyDescent="0.25">
      <c r="A160" s="9" t="s">
        <v>24</v>
      </c>
      <c r="B160" s="6">
        <v>1586</v>
      </c>
      <c r="C160" s="5">
        <f t="shared" si="8"/>
        <v>1.7713347554642215E-2</v>
      </c>
    </row>
    <row r="161" spans="1:7" x14ac:dyDescent="0.25">
      <c r="A161" s="9" t="s">
        <v>23</v>
      </c>
      <c r="B161" s="6">
        <v>1515</v>
      </c>
      <c r="C161" s="5">
        <f t="shared" si="8"/>
        <v>1.6920379284541587E-2</v>
      </c>
    </row>
    <row r="162" spans="1:7" x14ac:dyDescent="0.25">
      <c r="A162" s="9" t="s">
        <v>20</v>
      </c>
      <c r="B162" s="6">
        <v>1377</v>
      </c>
      <c r="C162" s="5">
        <f t="shared" si="8"/>
        <v>1.5379117013078392E-2</v>
      </c>
    </row>
    <row r="163" spans="1:7" x14ac:dyDescent="0.25">
      <c r="A163" s="9" t="s">
        <v>25</v>
      </c>
      <c r="B163" s="6">
        <v>1314</v>
      </c>
      <c r="C163" s="5">
        <f t="shared" si="8"/>
        <v>1.467549728045389E-2</v>
      </c>
    </row>
    <row r="164" spans="1:7" x14ac:dyDescent="0.25">
      <c r="A164" s="9" t="s">
        <v>170</v>
      </c>
      <c r="B164" s="6">
        <v>1157</v>
      </c>
      <c r="C164" s="5">
        <f t="shared" si="8"/>
        <v>1.2922032232484894E-2</v>
      </c>
    </row>
    <row r="165" spans="1:7" x14ac:dyDescent="0.25">
      <c r="A165" s="9" t="s">
        <v>26</v>
      </c>
      <c r="B165" s="6">
        <v>997</v>
      </c>
      <c r="C165" s="5">
        <f t="shared" si="8"/>
        <v>1.1135061482962351E-2</v>
      </c>
    </row>
    <row r="166" spans="1:7" x14ac:dyDescent="0.25">
      <c r="A166" s="9" t="s">
        <v>27</v>
      </c>
      <c r="B166" s="6">
        <v>834</v>
      </c>
      <c r="C166" s="5">
        <f t="shared" si="8"/>
        <v>9.3145850318862595E-3</v>
      </c>
    </row>
    <row r="167" spans="1:7" x14ac:dyDescent="0.25">
      <c r="A167" s="9" t="s">
        <v>28</v>
      </c>
      <c r="B167" s="6">
        <v>719</v>
      </c>
      <c r="C167" s="5">
        <f t="shared" si="8"/>
        <v>8.0301998056669308E-3</v>
      </c>
    </row>
    <row r="168" spans="1:7" x14ac:dyDescent="0.25">
      <c r="A168" s="9" t="s">
        <v>29</v>
      </c>
      <c r="B168" s="6">
        <v>610</v>
      </c>
      <c r="C168" s="5">
        <f t="shared" si="8"/>
        <v>6.812825982554698E-3</v>
      </c>
    </row>
    <row r="169" spans="1:7" x14ac:dyDescent="0.25">
      <c r="A169" s="9" t="s">
        <v>31</v>
      </c>
      <c r="B169" s="6">
        <v>495</v>
      </c>
      <c r="C169" s="5">
        <f t="shared" si="8"/>
        <v>5.5284407563353701E-3</v>
      </c>
    </row>
    <row r="170" spans="1:7" x14ac:dyDescent="0.25">
      <c r="A170" s="9" t="s">
        <v>30</v>
      </c>
      <c r="B170" s="6">
        <v>490</v>
      </c>
      <c r="C170" s="5">
        <f t="shared" si="8"/>
        <v>5.4725979204127903E-3</v>
      </c>
    </row>
    <row r="171" spans="1:7" x14ac:dyDescent="0.25">
      <c r="A171" s="9" t="s">
        <v>32</v>
      </c>
      <c r="B171" s="6">
        <v>464</v>
      </c>
      <c r="C171" s="5">
        <f t="shared" si="8"/>
        <v>5.1822151736153768E-3</v>
      </c>
    </row>
    <row r="172" spans="1:7" x14ac:dyDescent="0.25">
      <c r="A172" s="13" t="s">
        <v>33</v>
      </c>
      <c r="B172" s="14">
        <v>5394</v>
      </c>
      <c r="C172" s="15">
        <f t="shared" si="8"/>
        <v>6.0243251393278754E-2</v>
      </c>
    </row>
    <row r="173" spans="1:7" x14ac:dyDescent="0.25">
      <c r="A173" s="13" t="s">
        <v>5</v>
      </c>
      <c r="B173" s="14">
        <f>SUM(B152:B172)</f>
        <v>89537</v>
      </c>
      <c r="C173" s="16"/>
    </row>
    <row r="174" spans="1:7" x14ac:dyDescent="0.25">
      <c r="A174" s="68" t="s">
        <v>179</v>
      </c>
      <c r="B174" s="53"/>
      <c r="C174" s="53"/>
    </row>
    <row r="175" spans="1:7" s="53" customFormat="1" ht="15.75" thickBot="1" x14ac:dyDescent="0.3">
      <c r="A175" s="69"/>
      <c r="E175"/>
      <c r="F175"/>
      <c r="G175"/>
    </row>
    <row r="176" spans="1:7" ht="36" customHeight="1" thickBot="1" x14ac:dyDescent="0.35">
      <c r="A176" s="136" t="s">
        <v>61</v>
      </c>
      <c r="B176" s="137"/>
      <c r="C176" s="138"/>
    </row>
    <row r="177" spans="1:7" x14ac:dyDescent="0.25">
      <c r="A177" s="12" t="s">
        <v>12</v>
      </c>
      <c r="B177" s="4" t="s">
        <v>1</v>
      </c>
      <c r="C177" s="11" t="s">
        <v>2</v>
      </c>
    </row>
    <row r="178" spans="1:7" x14ac:dyDescent="0.25">
      <c r="A178" s="9" t="s">
        <v>13</v>
      </c>
      <c r="B178" s="6">
        <v>24092</v>
      </c>
      <c r="C178" s="5">
        <f t="shared" ref="C178:C198" si="9">B178/$B$199</f>
        <v>0.50787360077576571</v>
      </c>
    </row>
    <row r="179" spans="1:7" x14ac:dyDescent="0.25">
      <c r="A179" s="9" t="s">
        <v>14</v>
      </c>
      <c r="B179" s="6">
        <v>5631</v>
      </c>
      <c r="C179" s="5">
        <f t="shared" si="9"/>
        <v>0.11870480848282985</v>
      </c>
    </row>
    <row r="180" spans="1:7" x14ac:dyDescent="0.25">
      <c r="A180" s="9" t="s">
        <v>15</v>
      </c>
      <c r="B180" s="6">
        <v>2802</v>
      </c>
      <c r="C180" s="5">
        <f t="shared" si="9"/>
        <v>5.9067816261567978E-2</v>
      </c>
      <c r="E180" s="53"/>
      <c r="F180" s="53"/>
      <c r="G180" s="53"/>
    </row>
    <row r="181" spans="1:7" x14ac:dyDescent="0.25">
      <c r="A181" s="9" t="s">
        <v>17</v>
      </c>
      <c r="B181" s="6">
        <v>2026</v>
      </c>
      <c r="C181" s="5">
        <f t="shared" si="9"/>
        <v>4.2709277568143009E-2</v>
      </c>
    </row>
    <row r="182" spans="1:7" x14ac:dyDescent="0.25">
      <c r="A182" s="9" t="s">
        <v>18</v>
      </c>
      <c r="B182" s="6">
        <v>1851</v>
      </c>
      <c r="C182" s="5">
        <f t="shared" si="9"/>
        <v>3.9020174125682483E-2</v>
      </c>
    </row>
    <row r="183" spans="1:7" x14ac:dyDescent="0.25">
      <c r="A183" s="9" t="s">
        <v>16</v>
      </c>
      <c r="B183" s="6">
        <v>1832</v>
      </c>
      <c r="C183" s="5">
        <f t="shared" si="9"/>
        <v>3.8619642894786768E-2</v>
      </c>
    </row>
    <row r="184" spans="1:7" x14ac:dyDescent="0.25">
      <c r="A184" s="9" t="s">
        <v>22</v>
      </c>
      <c r="B184" s="6">
        <v>1026</v>
      </c>
      <c r="C184" s="5">
        <f t="shared" si="9"/>
        <v>2.1628686468368574E-2</v>
      </c>
    </row>
    <row r="185" spans="1:7" x14ac:dyDescent="0.25">
      <c r="A185" s="9" t="s">
        <v>23</v>
      </c>
      <c r="B185" s="6">
        <v>857</v>
      </c>
      <c r="C185" s="5">
        <f t="shared" si="9"/>
        <v>1.8066066572506694E-2</v>
      </c>
    </row>
    <row r="186" spans="1:7" x14ac:dyDescent="0.25">
      <c r="A186" s="9" t="s">
        <v>24</v>
      </c>
      <c r="B186" s="6">
        <v>779</v>
      </c>
      <c r="C186" s="5">
        <f t="shared" si="9"/>
        <v>1.6421780466724288E-2</v>
      </c>
    </row>
    <row r="187" spans="1:7" x14ac:dyDescent="0.25">
      <c r="A187" s="9" t="s">
        <v>19</v>
      </c>
      <c r="B187" s="6">
        <v>653</v>
      </c>
      <c r="C187" s="5">
        <f t="shared" si="9"/>
        <v>1.3765625988152707E-2</v>
      </c>
    </row>
    <row r="188" spans="1:7" x14ac:dyDescent="0.25">
      <c r="A188" s="9" t="s">
        <v>170</v>
      </c>
      <c r="B188" s="6">
        <v>609</v>
      </c>
      <c r="C188" s="5">
        <f t="shared" si="9"/>
        <v>1.2838079979762633E-2</v>
      </c>
    </row>
    <row r="189" spans="1:7" x14ac:dyDescent="0.25">
      <c r="A189" s="9" t="s">
        <v>20</v>
      </c>
      <c r="B189" s="6">
        <v>451</v>
      </c>
      <c r="C189" s="5">
        <f t="shared" si="9"/>
        <v>9.5073465859982706E-3</v>
      </c>
    </row>
    <row r="190" spans="1:7" x14ac:dyDescent="0.25">
      <c r="A190" s="9" t="s">
        <v>26</v>
      </c>
      <c r="B190" s="6">
        <v>445</v>
      </c>
      <c r="C190" s="5">
        <f t="shared" si="9"/>
        <v>9.3808630393996256E-3</v>
      </c>
    </row>
    <row r="191" spans="1:7" x14ac:dyDescent="0.25">
      <c r="A191" s="9" t="s">
        <v>25</v>
      </c>
      <c r="B191" s="6">
        <v>410</v>
      </c>
      <c r="C191" s="5">
        <f t="shared" si="9"/>
        <v>8.6430423509075201E-3</v>
      </c>
    </row>
    <row r="192" spans="1:7" x14ac:dyDescent="0.25">
      <c r="A192" s="9" t="s">
        <v>28</v>
      </c>
      <c r="B192" s="6">
        <v>354</v>
      </c>
      <c r="C192" s="5">
        <f t="shared" si="9"/>
        <v>7.4625292493201512E-3</v>
      </c>
    </row>
    <row r="193" spans="1:3" x14ac:dyDescent="0.25">
      <c r="A193" s="9" t="s">
        <v>27</v>
      </c>
      <c r="B193" s="6">
        <v>345</v>
      </c>
      <c r="C193" s="5">
        <f t="shared" si="9"/>
        <v>7.2728039294221811E-3</v>
      </c>
    </row>
    <row r="194" spans="1:3" x14ac:dyDescent="0.25">
      <c r="A194" s="9" t="s">
        <v>31</v>
      </c>
      <c r="B194" s="6">
        <v>323</v>
      </c>
      <c r="C194" s="5">
        <f t="shared" si="9"/>
        <v>6.8090309252271438E-3</v>
      </c>
    </row>
    <row r="195" spans="1:3" x14ac:dyDescent="0.25">
      <c r="A195" s="9" t="s">
        <v>135</v>
      </c>
      <c r="B195" s="6">
        <v>242</v>
      </c>
      <c r="C195" s="5">
        <f t="shared" si="9"/>
        <v>5.1015030461454142E-3</v>
      </c>
    </row>
    <row r="196" spans="1:3" x14ac:dyDescent="0.25">
      <c r="A196" s="9" t="s">
        <v>88</v>
      </c>
      <c r="B196" s="6">
        <v>223</v>
      </c>
      <c r="C196" s="5">
        <f t="shared" si="9"/>
        <v>4.7009718152496993E-3</v>
      </c>
    </row>
    <row r="197" spans="1:3" x14ac:dyDescent="0.25">
      <c r="A197" s="9" t="s">
        <v>110</v>
      </c>
      <c r="B197" s="6">
        <v>213</v>
      </c>
      <c r="C197" s="5">
        <f t="shared" si="9"/>
        <v>4.4901659042519554E-3</v>
      </c>
    </row>
    <row r="198" spans="1:3" x14ac:dyDescent="0.25">
      <c r="A198" s="13" t="s">
        <v>33</v>
      </c>
      <c r="B198" s="14">
        <v>2273</v>
      </c>
      <c r="C198" s="15">
        <f t="shared" si="9"/>
        <v>4.7916183569787295E-2</v>
      </c>
    </row>
    <row r="199" spans="1:3" ht="15.75" thickBot="1" x14ac:dyDescent="0.3">
      <c r="A199" s="10" t="s">
        <v>5</v>
      </c>
      <c r="B199" s="3">
        <f>SUM(B178:B198)</f>
        <v>47437</v>
      </c>
      <c r="C199" s="2"/>
    </row>
    <row r="200" spans="1:3" x14ac:dyDescent="0.25">
      <c r="A200" s="70" t="s">
        <v>179</v>
      </c>
      <c r="B200" s="53"/>
      <c r="C200" s="53"/>
    </row>
    <row r="202" spans="1:3" x14ac:dyDescent="0.25">
      <c r="A202" s="53" t="s">
        <v>180</v>
      </c>
    </row>
  </sheetData>
  <mergeCells count="17">
    <mergeCell ref="A123:C123"/>
    <mergeCell ref="A134:C134"/>
    <mergeCell ref="A144:C144"/>
    <mergeCell ref="A150:C150"/>
    <mergeCell ref="A176:C176"/>
    <mergeCell ref="A66:C66"/>
    <mergeCell ref="A1:F1"/>
    <mergeCell ref="A91:C91"/>
    <mergeCell ref="A102:C102"/>
    <mergeCell ref="A117:C117"/>
    <mergeCell ref="A12:C12"/>
    <mergeCell ref="A5:C5"/>
    <mergeCell ref="A24:C24"/>
    <mergeCell ref="A35:C35"/>
    <mergeCell ref="A41:C41"/>
    <mergeCell ref="E12:G12"/>
    <mergeCell ref="E18:G18"/>
  </mergeCells>
  <printOptions horizontalCentered="1"/>
  <pageMargins left="0.5" right="0.5" top="0.5" bottom="0.5" header="0.3" footer="0.3"/>
  <pageSetup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134"/>
  <sheetViews>
    <sheetView tabSelected="1" view="pageLayout" topLeftCell="A52" workbookViewId="0">
      <selection activeCell="B61" sqref="B61"/>
    </sheetView>
  </sheetViews>
  <sheetFormatPr defaultColWidth="9.140625" defaultRowHeight="15" x14ac:dyDescent="0.25"/>
  <cols>
    <col min="1" max="1" width="32.140625" style="53" customWidth="1"/>
    <col min="2" max="2" width="21.28515625" style="53" customWidth="1"/>
    <col min="3" max="3" width="13.140625" style="53" customWidth="1"/>
    <col min="4" max="4" width="3.7109375" style="53" customWidth="1"/>
    <col min="5" max="5" width="32.140625" style="53" customWidth="1"/>
    <col min="6" max="6" width="12.85546875" style="53" customWidth="1"/>
    <col min="7" max="7" width="8.7109375" style="53" customWidth="1"/>
    <col min="8" max="8" width="8.85546875" style="53" customWidth="1"/>
    <col min="9" max="9" width="41.140625" style="53" customWidth="1"/>
    <col min="10" max="10" width="14.85546875" style="53" customWidth="1"/>
    <col min="11" max="11" width="17.140625" style="53" customWidth="1"/>
    <col min="12" max="12" width="9.140625" style="53"/>
    <col min="13" max="13" width="25.140625" style="53" bestFit="1" customWidth="1"/>
    <col min="14" max="14" width="10.7109375" style="53" bestFit="1" customWidth="1"/>
    <col min="15" max="15" width="7.85546875" style="53" bestFit="1" customWidth="1"/>
    <col min="16" max="16384" width="9.140625" style="53"/>
  </cols>
  <sheetData>
    <row r="1" spans="1:12" ht="31.5" customHeight="1" x14ac:dyDescent="0.25">
      <c r="A1" s="149" t="s">
        <v>217</v>
      </c>
      <c r="B1" s="149"/>
      <c r="C1" s="149"/>
      <c r="D1" s="149"/>
      <c r="E1" s="149"/>
      <c r="F1" s="149"/>
      <c r="G1" s="149"/>
    </row>
    <row r="2" spans="1:12" ht="21" customHeight="1" thickBot="1" x14ac:dyDescent="0.3">
      <c r="D2" s="82"/>
    </row>
    <row r="3" spans="1:12" ht="17.25" customHeight="1" thickBot="1" x14ac:dyDescent="0.35">
      <c r="A3" s="140" t="s">
        <v>34</v>
      </c>
      <c r="B3" s="141"/>
      <c r="C3" s="142"/>
    </row>
    <row r="4" spans="1:12" ht="18" customHeight="1" x14ac:dyDescent="0.25">
      <c r="A4" s="12" t="s">
        <v>0</v>
      </c>
      <c r="B4" s="4" t="s">
        <v>1</v>
      </c>
      <c r="C4" s="11" t="s">
        <v>2</v>
      </c>
    </row>
    <row r="5" spans="1:12" x14ac:dyDescent="0.25">
      <c r="A5" s="55" t="s">
        <v>3</v>
      </c>
      <c r="B5" s="6">
        <v>662929</v>
      </c>
      <c r="C5" s="5">
        <v>0.92710600068246785</v>
      </c>
    </row>
    <row r="6" spans="1:12" x14ac:dyDescent="0.25">
      <c r="A6" s="13" t="s">
        <v>205</v>
      </c>
      <c r="B6" s="14">
        <v>52123</v>
      </c>
      <c r="C6" s="15">
        <v>7.2893999317532154E-2</v>
      </c>
    </row>
    <row r="7" spans="1:12" ht="15.75" thickBot="1" x14ac:dyDescent="0.3">
      <c r="A7" s="126" t="s">
        <v>5</v>
      </c>
      <c r="B7" s="95">
        <v>715052</v>
      </c>
      <c r="C7" s="2"/>
    </row>
    <row r="8" spans="1:12" ht="29.25" customHeight="1" x14ac:dyDescent="0.25">
      <c r="A8" s="61"/>
      <c r="B8" s="96"/>
      <c r="C8" s="61"/>
    </row>
    <row r="9" spans="1:12" ht="21.75" customHeight="1" x14ac:dyDescent="0.25">
      <c r="A9" s="150" t="s">
        <v>206</v>
      </c>
      <c r="B9" s="150"/>
      <c r="C9" s="150"/>
      <c r="D9" s="150"/>
      <c r="E9" s="150"/>
      <c r="F9" s="150"/>
      <c r="G9" s="150"/>
    </row>
    <row r="10" spans="1:12" ht="16.5" customHeight="1" thickBot="1" x14ac:dyDescent="0.3">
      <c r="A10" s="61"/>
      <c r="B10" s="96"/>
      <c r="C10" s="61"/>
      <c r="H10" s="61"/>
      <c r="I10" s="61"/>
      <c r="J10" s="6"/>
      <c r="K10" s="97"/>
      <c r="L10" s="61"/>
    </row>
    <row r="11" spans="1:12" ht="18" thickBot="1" x14ac:dyDescent="0.35">
      <c r="A11" s="140" t="s">
        <v>35</v>
      </c>
      <c r="B11" s="141"/>
      <c r="C11" s="142"/>
    </row>
    <row r="12" spans="1:12" x14ac:dyDescent="0.25">
      <c r="A12" s="12" t="s">
        <v>6</v>
      </c>
      <c r="B12" s="4" t="s">
        <v>7</v>
      </c>
      <c r="C12" s="11" t="s">
        <v>2</v>
      </c>
    </row>
    <row r="13" spans="1:12" x14ac:dyDescent="0.25">
      <c r="A13" s="98" t="s">
        <v>36</v>
      </c>
      <c r="B13" s="99">
        <v>38774</v>
      </c>
      <c r="C13" s="100">
        <v>5.4225426961955217E-2</v>
      </c>
    </row>
    <row r="14" spans="1:12" x14ac:dyDescent="0.25">
      <c r="A14" s="101" t="s">
        <v>37</v>
      </c>
      <c r="B14" s="102">
        <v>59656</v>
      </c>
      <c r="C14" s="103">
        <v>8.3428897478784764E-2</v>
      </c>
    </row>
    <row r="15" spans="1:12" ht="15.75" customHeight="1" x14ac:dyDescent="0.25">
      <c r="A15" s="55" t="s">
        <v>38</v>
      </c>
      <c r="B15" s="6">
        <v>71969</v>
      </c>
      <c r="C15" s="5">
        <v>0.10064862415600544</v>
      </c>
    </row>
    <row r="16" spans="1:12" ht="15" customHeight="1" x14ac:dyDescent="0.25">
      <c r="A16" s="55" t="s">
        <v>39</v>
      </c>
      <c r="B16" s="6">
        <v>75021</v>
      </c>
      <c r="C16" s="5">
        <v>0.10491684520846037</v>
      </c>
      <c r="I16" s="61"/>
      <c r="J16" s="61"/>
      <c r="K16" s="61"/>
    </row>
    <row r="17" spans="1:15" ht="15.75" customHeight="1" x14ac:dyDescent="0.25">
      <c r="A17" s="55" t="s">
        <v>40</v>
      </c>
      <c r="B17" s="6">
        <v>79681</v>
      </c>
      <c r="C17" s="5">
        <v>0.11143385376168446</v>
      </c>
      <c r="E17" s="61"/>
      <c r="F17" s="61"/>
      <c r="G17" s="61"/>
      <c r="I17" s="61"/>
      <c r="J17" s="61"/>
      <c r="K17" s="61"/>
    </row>
    <row r="18" spans="1:15" x14ac:dyDescent="0.25">
      <c r="A18" s="55" t="s">
        <v>8</v>
      </c>
      <c r="B18" s="6">
        <v>368393</v>
      </c>
      <c r="C18" s="5">
        <v>0.51519749612615584</v>
      </c>
      <c r="E18" s="61"/>
      <c r="F18" s="61"/>
      <c r="G18" s="61"/>
      <c r="I18" s="61"/>
      <c r="J18" s="61"/>
      <c r="K18" s="61"/>
    </row>
    <row r="19" spans="1:15" x14ac:dyDescent="0.25">
      <c r="A19" s="13" t="s">
        <v>9</v>
      </c>
      <c r="B19" s="14">
        <v>21558</v>
      </c>
      <c r="C19" s="15">
        <v>3.0148856306953901E-2</v>
      </c>
      <c r="E19" s="61"/>
      <c r="F19" s="61"/>
      <c r="G19" s="61"/>
      <c r="I19" s="61"/>
      <c r="J19" s="61"/>
      <c r="K19" s="61"/>
    </row>
    <row r="20" spans="1:15" ht="15.75" thickBot="1" x14ac:dyDescent="0.3">
      <c r="A20" s="126" t="s">
        <v>5</v>
      </c>
      <c r="B20" s="95">
        <v>715052</v>
      </c>
      <c r="C20" s="2"/>
      <c r="E20" s="61"/>
      <c r="F20" s="61"/>
      <c r="G20" s="61"/>
      <c r="I20" s="61"/>
      <c r="J20" s="61"/>
      <c r="K20" s="61"/>
    </row>
    <row r="21" spans="1:15" ht="9" customHeight="1" x14ac:dyDescent="0.25">
      <c r="A21" s="61"/>
      <c r="B21" s="96"/>
      <c r="C21" s="61"/>
      <c r="E21" s="61"/>
      <c r="F21" s="61"/>
      <c r="G21" s="61"/>
      <c r="I21" s="61"/>
      <c r="J21" s="61"/>
      <c r="K21" s="61"/>
    </row>
    <row r="22" spans="1:15" ht="41.25" customHeight="1" x14ac:dyDescent="0.25">
      <c r="A22" s="151" t="s">
        <v>220</v>
      </c>
      <c r="B22" s="152"/>
      <c r="C22" s="152"/>
      <c r="D22" s="152"/>
      <c r="E22" s="152"/>
      <c r="F22" s="152"/>
      <c r="G22" s="152"/>
      <c r="I22" s="61"/>
      <c r="J22" s="61"/>
      <c r="K22" s="61"/>
    </row>
    <row r="23" spans="1:15" ht="15" customHeight="1" thickBot="1" x14ac:dyDescent="0.3">
      <c r="E23" s="61"/>
      <c r="F23" s="61"/>
      <c r="G23" s="61"/>
      <c r="I23" s="61"/>
      <c r="J23" s="61"/>
      <c r="K23" s="61"/>
    </row>
    <row r="24" spans="1:15" ht="18" thickBot="1" x14ac:dyDescent="0.35">
      <c r="A24" s="140" t="s">
        <v>10</v>
      </c>
      <c r="B24" s="141"/>
      <c r="C24" s="142"/>
      <c r="E24" s="61"/>
      <c r="F24" s="61"/>
      <c r="G24" s="61"/>
      <c r="I24" s="61"/>
      <c r="J24" s="61"/>
      <c r="K24" s="61"/>
    </row>
    <row r="25" spans="1:15" x14ac:dyDescent="0.25">
      <c r="A25" s="12" t="s">
        <v>6</v>
      </c>
      <c r="B25" s="4" t="s">
        <v>7</v>
      </c>
      <c r="C25" s="11" t="s">
        <v>2</v>
      </c>
      <c r="E25" s="61"/>
      <c r="F25" s="61"/>
      <c r="G25" s="61"/>
    </row>
    <row r="26" spans="1:15" x14ac:dyDescent="0.25">
      <c r="A26" s="104" t="s">
        <v>36</v>
      </c>
      <c r="B26" s="105">
        <v>7846</v>
      </c>
      <c r="C26" s="106">
        <v>0.15052855745064558</v>
      </c>
      <c r="E26" s="61"/>
      <c r="F26" s="61"/>
      <c r="G26" s="61"/>
    </row>
    <row r="27" spans="1:15" x14ac:dyDescent="0.25">
      <c r="A27" s="107" t="s">
        <v>37</v>
      </c>
      <c r="B27" s="108">
        <v>11168</v>
      </c>
      <c r="C27" s="109">
        <v>0.2142624177426472</v>
      </c>
      <c r="E27" s="61"/>
      <c r="F27" s="61"/>
      <c r="G27" s="61"/>
    </row>
    <row r="28" spans="1:15" x14ac:dyDescent="0.25">
      <c r="A28" s="55" t="s">
        <v>38</v>
      </c>
      <c r="B28" s="6">
        <v>9492</v>
      </c>
      <c r="C28" s="5">
        <v>0.18210770677052357</v>
      </c>
    </row>
    <row r="29" spans="1:15" x14ac:dyDescent="0.25">
      <c r="A29" s="55" t="s">
        <v>39</v>
      </c>
      <c r="B29" s="6">
        <v>6185</v>
      </c>
      <c r="C29" s="5">
        <v>0.11866162730464479</v>
      </c>
    </row>
    <row r="30" spans="1:15" ht="14.45" customHeight="1" x14ac:dyDescent="0.25">
      <c r="A30" s="55" t="s">
        <v>40</v>
      </c>
      <c r="B30" s="6">
        <v>4367</v>
      </c>
      <c r="C30" s="5">
        <v>8.3782591178558408E-2</v>
      </c>
      <c r="I30" s="61"/>
      <c r="J30" s="61"/>
      <c r="K30" s="61"/>
    </row>
    <row r="31" spans="1:15" ht="15" customHeight="1" x14ac:dyDescent="0.25">
      <c r="A31" s="55" t="s">
        <v>8</v>
      </c>
      <c r="B31" s="6">
        <v>11737</v>
      </c>
      <c r="C31" s="5">
        <v>0.22517890374690636</v>
      </c>
      <c r="I31" s="61"/>
      <c r="J31" s="61"/>
      <c r="K31" s="61"/>
    </row>
    <row r="32" spans="1:15" ht="14.45" customHeight="1" x14ac:dyDescent="0.25">
      <c r="A32" s="13" t="s">
        <v>9</v>
      </c>
      <c r="B32" s="6">
        <v>1328</v>
      </c>
      <c r="C32" s="15">
        <v>2.5478195806074095E-2</v>
      </c>
      <c r="I32" s="61"/>
      <c r="J32" s="61"/>
      <c r="K32" s="61"/>
      <c r="M32" s="61"/>
      <c r="N32" s="6"/>
      <c r="O32" s="61"/>
    </row>
    <row r="33" spans="1:15" ht="15.75" thickBot="1" x14ac:dyDescent="0.3">
      <c r="A33" s="126" t="s">
        <v>5</v>
      </c>
      <c r="B33" s="110">
        <v>52123</v>
      </c>
      <c r="C33" s="2"/>
      <c r="I33" s="61"/>
      <c r="J33" s="61"/>
      <c r="K33" s="61"/>
    </row>
    <row r="34" spans="1:15" ht="17.25" customHeight="1" x14ac:dyDescent="0.25">
      <c r="A34" s="61"/>
      <c r="B34" s="96"/>
      <c r="C34" s="61"/>
      <c r="I34" s="61"/>
      <c r="J34" s="61"/>
      <c r="K34" s="61"/>
    </row>
    <row r="35" spans="1:15" ht="57" customHeight="1" x14ac:dyDescent="0.25">
      <c r="A35" s="151" t="s">
        <v>226</v>
      </c>
      <c r="B35" s="152"/>
      <c r="C35" s="152"/>
      <c r="D35" s="152"/>
      <c r="E35" s="152"/>
      <c r="F35" s="152"/>
      <c r="G35" s="152"/>
      <c r="I35" s="61"/>
      <c r="J35" s="61"/>
      <c r="K35" s="61"/>
    </row>
    <row r="36" spans="1:15" ht="9.75" customHeight="1" thickBot="1" x14ac:dyDescent="0.3">
      <c r="I36" s="61"/>
      <c r="J36" s="61"/>
      <c r="K36" s="61"/>
    </row>
    <row r="37" spans="1:15" ht="27" customHeight="1" thickBot="1" x14ac:dyDescent="0.35">
      <c r="A37" s="136" t="s">
        <v>207</v>
      </c>
      <c r="B37" s="137"/>
      <c r="C37" s="138"/>
      <c r="I37" s="61"/>
      <c r="J37" s="61"/>
      <c r="K37" s="61"/>
    </row>
    <row r="38" spans="1:15" x14ac:dyDescent="0.25">
      <c r="A38" s="12" t="s">
        <v>0</v>
      </c>
      <c r="B38" s="4" t="s">
        <v>1</v>
      </c>
      <c r="C38" s="11" t="s">
        <v>2</v>
      </c>
      <c r="I38" s="61"/>
      <c r="J38" s="61"/>
      <c r="K38" s="61"/>
    </row>
    <row r="39" spans="1:15" x14ac:dyDescent="0.25">
      <c r="A39" s="55" t="s">
        <v>3</v>
      </c>
      <c r="B39" s="6">
        <v>30928</v>
      </c>
      <c r="C39" s="5">
        <v>0.79764790839222155</v>
      </c>
    </row>
    <row r="40" spans="1:15" x14ac:dyDescent="0.25">
      <c r="A40" s="13" t="s">
        <v>205</v>
      </c>
      <c r="B40" s="111">
        <v>7846</v>
      </c>
      <c r="C40" s="15">
        <v>0.20235209160777839</v>
      </c>
      <c r="M40" s="61"/>
      <c r="N40" s="6"/>
      <c r="O40" s="61"/>
    </row>
    <row r="41" spans="1:15" ht="15.75" thickBot="1" x14ac:dyDescent="0.3">
      <c r="A41" s="126" t="s">
        <v>5</v>
      </c>
      <c r="B41" s="127">
        <v>38774</v>
      </c>
      <c r="C41" s="112"/>
    </row>
    <row r="42" spans="1:15" ht="5.25" customHeight="1" x14ac:dyDescent="0.25">
      <c r="A42" s="61"/>
      <c r="B42" s="6"/>
      <c r="C42" s="97"/>
    </row>
    <row r="43" spans="1:15" ht="36.75" customHeight="1" x14ac:dyDescent="0.25">
      <c r="A43" s="153" t="s">
        <v>225</v>
      </c>
      <c r="B43" s="154"/>
      <c r="C43" s="154"/>
      <c r="D43" s="154"/>
      <c r="E43" s="154"/>
      <c r="F43" s="154"/>
      <c r="G43" s="154"/>
    </row>
    <row r="44" spans="1:15" ht="10.5" customHeight="1" thickBot="1" x14ac:dyDescent="0.3"/>
    <row r="45" spans="1:15" ht="24" customHeight="1" x14ac:dyDescent="0.3">
      <c r="A45" s="155" t="s">
        <v>208</v>
      </c>
      <c r="B45" s="156"/>
      <c r="C45" s="157"/>
    </row>
    <row r="46" spans="1:15" x14ac:dyDescent="0.25">
      <c r="A46" s="113" t="s">
        <v>0</v>
      </c>
      <c r="B46" s="114" t="s">
        <v>1</v>
      </c>
      <c r="C46" s="115" t="s">
        <v>2</v>
      </c>
    </row>
    <row r="47" spans="1:15" x14ac:dyDescent="0.25">
      <c r="A47" s="116" t="s">
        <v>3</v>
      </c>
      <c r="B47" s="6">
        <v>48488</v>
      </c>
      <c r="C47" s="5">
        <v>0.81279334853158103</v>
      </c>
    </row>
    <row r="48" spans="1:15" x14ac:dyDescent="0.25">
      <c r="A48" s="13" t="s">
        <v>205</v>
      </c>
      <c r="B48" s="111">
        <v>11168</v>
      </c>
      <c r="C48" s="15">
        <v>0.18720665146841894</v>
      </c>
      <c r="I48" s="61"/>
      <c r="J48" s="6"/>
      <c r="K48" s="61"/>
    </row>
    <row r="49" spans="1:7" ht="15.75" thickBot="1" x14ac:dyDescent="0.3">
      <c r="A49" s="124" t="s">
        <v>5</v>
      </c>
      <c r="B49" s="125">
        <v>59656</v>
      </c>
      <c r="C49" s="117"/>
    </row>
    <row r="50" spans="1:7" ht="15" customHeight="1" x14ac:dyDescent="0.25"/>
    <row r="51" spans="1:7" ht="40.5" customHeight="1" thickBot="1" x14ac:dyDescent="0.3">
      <c r="A51" s="151" t="s">
        <v>224</v>
      </c>
      <c r="B51" s="152"/>
      <c r="C51" s="152"/>
      <c r="D51" s="152"/>
      <c r="E51" s="152"/>
      <c r="F51" s="152"/>
      <c r="G51" s="152"/>
    </row>
    <row r="52" spans="1:7" ht="36.75" customHeight="1" thickBot="1" x14ac:dyDescent="0.35">
      <c r="A52" s="146" t="s">
        <v>11</v>
      </c>
      <c r="B52" s="147"/>
      <c r="C52" s="148"/>
      <c r="E52" s="162" t="s">
        <v>42</v>
      </c>
      <c r="F52" s="163"/>
      <c r="G52" s="164"/>
    </row>
    <row r="53" spans="1:7" x14ac:dyDescent="0.25">
      <c r="A53" s="12" t="s">
        <v>12</v>
      </c>
      <c r="B53" s="4" t="s">
        <v>1</v>
      </c>
      <c r="C53" s="11" t="s">
        <v>2</v>
      </c>
      <c r="E53" s="181" t="s">
        <v>12</v>
      </c>
      <c r="F53" s="182" t="s">
        <v>1</v>
      </c>
      <c r="G53" s="11" t="s">
        <v>2</v>
      </c>
    </row>
    <row r="54" spans="1:7" x14ac:dyDescent="0.25">
      <c r="A54" s="55" t="s">
        <v>14</v>
      </c>
      <c r="B54" s="6">
        <v>11710</v>
      </c>
      <c r="C54" s="5">
        <v>0.26144228622460369</v>
      </c>
      <c r="E54" s="132" t="s">
        <v>14</v>
      </c>
      <c r="F54" s="92">
        <f>199+1355+2006+1761+135+69</f>
        <v>5525</v>
      </c>
      <c r="G54" s="5">
        <f>F54/$F$79</f>
        <v>0.29057536552014307</v>
      </c>
    </row>
    <row r="55" spans="1:7" x14ac:dyDescent="0.25">
      <c r="A55" s="55" t="s">
        <v>13</v>
      </c>
      <c r="B55" s="6">
        <v>10625</v>
      </c>
      <c r="C55" s="5">
        <v>0.2372181290466622</v>
      </c>
      <c r="E55" s="132" t="s">
        <v>13</v>
      </c>
      <c r="F55" s="92">
        <f>228+314+2143+157+1186+128+83</f>
        <v>4239</v>
      </c>
      <c r="G55" s="5">
        <f t="shared" ref="G55:G78" si="0">F55/$F$79</f>
        <v>0.22294099084884822</v>
      </c>
    </row>
    <row r="56" spans="1:7" x14ac:dyDescent="0.25">
      <c r="A56" s="55" t="s">
        <v>209</v>
      </c>
      <c r="B56" s="6">
        <v>8949</v>
      </c>
      <c r="C56" s="5">
        <v>0.19979906229068989</v>
      </c>
      <c r="E56" s="132" t="s">
        <v>209</v>
      </c>
      <c r="F56" s="92">
        <f>747+103+86+161+1190+743</f>
        <v>3030</v>
      </c>
      <c r="G56" s="5">
        <f t="shared" si="0"/>
        <v>0.1593562638056169</v>
      </c>
    </row>
    <row r="57" spans="1:7" x14ac:dyDescent="0.25">
      <c r="A57" s="55" t="s">
        <v>18</v>
      </c>
      <c r="B57" s="6">
        <v>2262</v>
      </c>
      <c r="C57" s="5">
        <v>5.0502344273275282E-2</v>
      </c>
      <c r="E57" s="132" t="s">
        <v>23</v>
      </c>
      <c r="F57" s="92">
        <f>28+206+40+38+420+110</f>
        <v>842</v>
      </c>
      <c r="G57" s="5">
        <f t="shared" si="0"/>
        <v>4.4283159777006413E-2</v>
      </c>
    </row>
    <row r="58" spans="1:7" x14ac:dyDescent="0.25">
      <c r="A58" s="55" t="s">
        <v>20</v>
      </c>
      <c r="B58" s="6">
        <v>2253</v>
      </c>
      <c r="C58" s="5">
        <v>5.0301406563965173E-2</v>
      </c>
      <c r="E58" s="132" t="s">
        <v>20</v>
      </c>
      <c r="F58" s="92">
        <f>52+561+83+17</f>
        <v>713</v>
      </c>
      <c r="G58" s="5">
        <f t="shared" si="0"/>
        <v>3.7498685179341538E-2</v>
      </c>
    </row>
    <row r="59" spans="1:7" x14ac:dyDescent="0.25">
      <c r="A59" s="55" t="s">
        <v>16</v>
      </c>
      <c r="B59" s="6">
        <v>1966</v>
      </c>
      <c r="C59" s="5">
        <v>4.3893726278187092E-2</v>
      </c>
      <c r="E59" s="132" t="s">
        <v>17</v>
      </c>
      <c r="F59" s="92">
        <f>135+72+423</f>
        <v>630</v>
      </c>
      <c r="G59" s="5">
        <f t="shared" si="0"/>
        <v>3.3133480593247083E-2</v>
      </c>
    </row>
    <row r="60" spans="1:7" x14ac:dyDescent="0.25">
      <c r="A60" s="55" t="s">
        <v>23</v>
      </c>
      <c r="B60" s="6">
        <v>1930</v>
      </c>
      <c r="C60" s="5">
        <v>4.3089975440946643E-2</v>
      </c>
      <c r="E60" s="132" t="s">
        <v>24</v>
      </c>
      <c r="F60" s="92">
        <f>203+58+355</f>
        <v>616</v>
      </c>
      <c r="G60" s="5">
        <f t="shared" si="0"/>
        <v>3.2397181024508254E-2</v>
      </c>
    </row>
    <row r="61" spans="1:7" x14ac:dyDescent="0.25">
      <c r="A61" s="55" t="s">
        <v>17</v>
      </c>
      <c r="B61" s="6">
        <v>1645</v>
      </c>
      <c r="C61" s="5">
        <v>3.6726947979459704E-2</v>
      </c>
      <c r="E61" s="132" t="s">
        <v>16</v>
      </c>
      <c r="F61" s="92">
        <v>544</v>
      </c>
      <c r="G61" s="5">
        <f t="shared" si="0"/>
        <v>2.8610497528137161E-2</v>
      </c>
    </row>
    <row r="62" spans="1:7" x14ac:dyDescent="0.25">
      <c r="A62" s="55" t="s">
        <v>19</v>
      </c>
      <c r="B62" s="6">
        <v>1056</v>
      </c>
      <c r="C62" s="5">
        <v>2.3576691225720026E-2</v>
      </c>
      <c r="E62" s="132" t="s">
        <v>18</v>
      </c>
      <c r="F62" s="92">
        <f>85+254+70+109</f>
        <v>518</v>
      </c>
      <c r="G62" s="5">
        <f t="shared" si="0"/>
        <v>2.7243084043336488E-2</v>
      </c>
    </row>
    <row r="63" spans="1:7" x14ac:dyDescent="0.25">
      <c r="A63" s="55" t="s">
        <v>24</v>
      </c>
      <c r="B63" s="6">
        <v>549</v>
      </c>
      <c r="C63" s="5">
        <v>1.2257200267916945E-2</v>
      </c>
      <c r="E63" s="132" t="s">
        <v>19</v>
      </c>
      <c r="F63" s="92">
        <f>43+18+70</f>
        <v>131</v>
      </c>
      <c r="G63" s="5">
        <f t="shared" si="0"/>
        <v>6.8896602503418537E-3</v>
      </c>
    </row>
    <row r="64" spans="1:7" x14ac:dyDescent="0.25">
      <c r="A64" s="55" t="s">
        <v>29</v>
      </c>
      <c r="B64" s="6">
        <v>467</v>
      </c>
      <c r="C64" s="5">
        <v>1.0426434471980352E-2</v>
      </c>
      <c r="E64" s="132" t="s">
        <v>67</v>
      </c>
      <c r="F64" s="92">
        <f>76+45</f>
        <v>121</v>
      </c>
      <c r="G64" s="5">
        <f t="shared" si="0"/>
        <v>6.3637319869569789E-3</v>
      </c>
    </row>
    <row r="65" spans="1:7" x14ac:dyDescent="0.25">
      <c r="A65" s="55" t="s">
        <v>26</v>
      </c>
      <c r="B65" s="6">
        <v>314</v>
      </c>
      <c r="C65" s="5">
        <v>7.0104934137084169E-3</v>
      </c>
      <c r="E65" s="132" t="s">
        <v>25</v>
      </c>
      <c r="F65" s="92">
        <f>51+16</f>
        <v>67</v>
      </c>
      <c r="G65" s="5">
        <f t="shared" si="0"/>
        <v>3.5237193646786577E-3</v>
      </c>
    </row>
    <row r="66" spans="1:7" x14ac:dyDescent="0.25">
      <c r="A66" s="55" t="s">
        <v>30</v>
      </c>
      <c r="B66" s="6">
        <v>269</v>
      </c>
      <c r="C66" s="5">
        <v>6.0058048671578481E-3</v>
      </c>
      <c r="E66" s="132" t="s">
        <v>26</v>
      </c>
      <c r="F66" s="92">
        <f>19+42</f>
        <v>61</v>
      </c>
      <c r="G66" s="5">
        <f t="shared" si="0"/>
        <v>3.2081624066477334E-3</v>
      </c>
    </row>
    <row r="67" spans="1:7" x14ac:dyDescent="0.25">
      <c r="A67" s="55" t="s">
        <v>63</v>
      </c>
      <c r="B67" s="6">
        <v>239</v>
      </c>
      <c r="C67" s="5">
        <v>5.3360125027908014E-3</v>
      </c>
      <c r="E67" s="132" t="s">
        <v>65</v>
      </c>
      <c r="F67" s="92">
        <v>58</v>
      </c>
      <c r="G67" s="5">
        <f t="shared" si="0"/>
        <v>3.0503839276322712E-3</v>
      </c>
    </row>
    <row r="68" spans="1:7" x14ac:dyDescent="0.25">
      <c r="A68" s="55" t="s">
        <v>130</v>
      </c>
      <c r="B68" s="6">
        <v>159</v>
      </c>
      <c r="C68" s="5">
        <v>3.5498995311453447E-3</v>
      </c>
      <c r="E68" s="132" t="s">
        <v>30</v>
      </c>
      <c r="F68" s="92">
        <v>44</v>
      </c>
      <c r="G68" s="5">
        <f t="shared" si="0"/>
        <v>2.3140843588934468E-3</v>
      </c>
    </row>
    <row r="69" spans="1:7" x14ac:dyDescent="0.25">
      <c r="A69" s="55" t="s">
        <v>64</v>
      </c>
      <c r="B69" s="6">
        <v>98</v>
      </c>
      <c r="C69" s="5">
        <v>2.1879883902656844E-3</v>
      </c>
      <c r="E69" s="132" t="s">
        <v>136</v>
      </c>
      <c r="F69" s="92">
        <v>42</v>
      </c>
      <c r="G69" s="5">
        <f t="shared" si="0"/>
        <v>2.208898706216472E-3</v>
      </c>
    </row>
    <row r="70" spans="1:7" x14ac:dyDescent="0.25">
      <c r="A70" s="55" t="s">
        <v>110</v>
      </c>
      <c r="B70" s="6">
        <v>83</v>
      </c>
      <c r="C70" s="5">
        <v>1.8530922080821613E-3</v>
      </c>
      <c r="E70" s="132" t="s">
        <v>167</v>
      </c>
      <c r="F70" s="92">
        <v>38</v>
      </c>
      <c r="G70" s="5">
        <f t="shared" si="0"/>
        <v>1.9985274008625224E-3</v>
      </c>
    </row>
    <row r="71" spans="1:7" x14ac:dyDescent="0.25">
      <c r="A71" s="55" t="s">
        <v>65</v>
      </c>
      <c r="B71" s="6">
        <v>81</v>
      </c>
      <c r="C71" s="5">
        <v>1.8084393837910248E-3</v>
      </c>
      <c r="E71" s="132" t="s">
        <v>87</v>
      </c>
      <c r="F71" s="92">
        <v>33</v>
      </c>
      <c r="G71" s="5">
        <f t="shared" si="0"/>
        <v>1.7355632691700852E-3</v>
      </c>
    </row>
    <row r="72" spans="1:7" x14ac:dyDescent="0.25">
      <c r="A72" s="55" t="s">
        <v>86</v>
      </c>
      <c r="B72" s="6">
        <v>70</v>
      </c>
      <c r="C72" s="5">
        <v>1.5628488501897744E-3</v>
      </c>
      <c r="E72" s="132" t="s">
        <v>168</v>
      </c>
      <c r="F72" s="92">
        <v>28</v>
      </c>
      <c r="G72" s="5">
        <f t="shared" si="0"/>
        <v>1.472599137477648E-3</v>
      </c>
    </row>
    <row r="73" spans="1:7" x14ac:dyDescent="0.25">
      <c r="A73" s="55" t="s">
        <v>111</v>
      </c>
      <c r="B73" s="6">
        <v>65</v>
      </c>
      <c r="C73" s="5">
        <v>1.4512167894619335E-3</v>
      </c>
      <c r="E73" s="132" t="s">
        <v>66</v>
      </c>
      <c r="F73" s="92">
        <v>27</v>
      </c>
      <c r="G73" s="5">
        <f>F73/$F$79</f>
        <v>1.4200063111391606E-3</v>
      </c>
    </row>
    <row r="74" spans="1:7" x14ac:dyDescent="0.25">
      <c r="A74" s="55" t="s">
        <v>210</v>
      </c>
      <c r="B74" s="111">
        <v>7333</v>
      </c>
      <c r="C74" s="5">
        <v>0.16371958026345165</v>
      </c>
      <c r="E74" s="132" t="s">
        <v>63</v>
      </c>
      <c r="F74" s="92">
        <v>22</v>
      </c>
      <c r="G74" s="5">
        <f t="shared" si="0"/>
        <v>1.1570421794467234E-3</v>
      </c>
    </row>
    <row r="75" spans="1:7" ht="15.75" thickBot="1" x14ac:dyDescent="0.3">
      <c r="A75" s="123" t="s">
        <v>5</v>
      </c>
      <c r="B75" s="95">
        <f>SUM(B54:B74)</f>
        <v>52123</v>
      </c>
      <c r="C75" s="118"/>
      <c r="E75" s="132" t="s">
        <v>131</v>
      </c>
      <c r="F75" s="92">
        <v>21</v>
      </c>
      <c r="G75" s="5">
        <f t="shared" si="0"/>
        <v>1.104449353108236E-3</v>
      </c>
    </row>
    <row r="76" spans="1:7" x14ac:dyDescent="0.25">
      <c r="A76" s="6"/>
      <c r="B76" s="6"/>
      <c r="C76" s="6"/>
      <c r="E76" s="132" t="s">
        <v>32</v>
      </c>
      <c r="F76" s="92">
        <v>19</v>
      </c>
      <c r="G76" s="5">
        <f t="shared" si="0"/>
        <v>9.9926370043126119E-4</v>
      </c>
    </row>
    <row r="77" spans="1:7" x14ac:dyDescent="0.25">
      <c r="A77" s="6"/>
      <c r="B77" s="6"/>
      <c r="C77" s="6"/>
      <c r="E77" s="132" t="s">
        <v>63</v>
      </c>
      <c r="F77" s="92">
        <v>16</v>
      </c>
      <c r="G77" s="5">
        <f t="shared" si="0"/>
        <v>8.4148522141579889E-4</v>
      </c>
    </row>
    <row r="78" spans="1:7" ht="18" customHeight="1" x14ac:dyDescent="0.25">
      <c r="A78" s="6"/>
      <c r="B78" s="6"/>
      <c r="C78" s="6"/>
      <c r="E78" s="133" t="s">
        <v>33</v>
      </c>
      <c r="F78" s="111">
        <f>47+146+68+1319+49</f>
        <v>1629</v>
      </c>
      <c r="G78" s="15">
        <f t="shared" si="0"/>
        <v>8.5673714105396023E-2</v>
      </c>
    </row>
    <row r="79" spans="1:7" ht="15.75" thickBot="1" x14ac:dyDescent="0.3">
      <c r="A79" s="6"/>
      <c r="B79" s="6"/>
      <c r="C79" s="6"/>
      <c r="E79" s="184" t="s">
        <v>5</v>
      </c>
      <c r="F79" s="185">
        <f>SUM(F54:F78)</f>
        <v>19014</v>
      </c>
      <c r="G79" s="2"/>
    </row>
    <row r="80" spans="1:7" ht="15.75" x14ac:dyDescent="0.25">
      <c r="A80" s="119" t="s">
        <v>211</v>
      </c>
      <c r="B80" s="120"/>
      <c r="C80" s="120"/>
      <c r="D80" s="120"/>
      <c r="E80" s="6"/>
      <c r="F80" s="6"/>
      <c r="G80" s="6"/>
    </row>
    <row r="81" spans="1:7" ht="38.25" customHeight="1" x14ac:dyDescent="0.25">
      <c r="A81" s="154" t="s">
        <v>212</v>
      </c>
      <c r="B81" s="154"/>
      <c r="C81" s="154"/>
      <c r="D81" s="154"/>
      <c r="E81" s="154"/>
      <c r="F81" s="154"/>
      <c r="G81" s="154"/>
    </row>
    <row r="82" spans="1:7" ht="22.5" customHeight="1" x14ac:dyDescent="0.25">
      <c r="A82" s="121" t="s">
        <v>213</v>
      </c>
      <c r="B82" s="121"/>
      <c r="C82" s="121"/>
      <c r="D82" s="121"/>
      <c r="E82" s="121"/>
      <c r="F82" s="120"/>
      <c r="G82" s="120"/>
    </row>
    <row r="83" spans="1:7" ht="19.5" customHeight="1" x14ac:dyDescent="0.25">
      <c r="A83" s="121" t="s">
        <v>214</v>
      </c>
      <c r="B83" s="121"/>
      <c r="C83" s="121"/>
      <c r="D83" s="121"/>
      <c r="E83" s="121"/>
      <c r="F83" s="120"/>
      <c r="G83" s="120"/>
    </row>
    <row r="84" spans="1:7" ht="35.25" customHeight="1" x14ac:dyDescent="0.25">
      <c r="A84" s="154" t="s">
        <v>215</v>
      </c>
      <c r="B84" s="154"/>
      <c r="C84" s="154"/>
      <c r="D84" s="154"/>
      <c r="E84" s="154"/>
      <c r="F84" s="154"/>
      <c r="G84" s="154"/>
    </row>
    <row r="85" spans="1:7" ht="24.75" customHeight="1" x14ac:dyDescent="0.25">
      <c r="A85" s="158" t="s">
        <v>223</v>
      </c>
      <c r="B85" s="159"/>
      <c r="C85" s="159"/>
      <c r="D85" s="159"/>
      <c r="E85" s="159"/>
      <c r="F85" s="159"/>
      <c r="G85" s="159"/>
    </row>
    <row r="86" spans="1:7" ht="38.25" customHeight="1" x14ac:dyDescent="0.25">
      <c r="A86" s="158" t="s">
        <v>222</v>
      </c>
      <c r="B86" s="159"/>
      <c r="C86" s="159"/>
      <c r="D86" s="159"/>
      <c r="E86" s="159"/>
      <c r="F86" s="159"/>
      <c r="G86" s="159"/>
    </row>
    <row r="87" spans="1:7" ht="37.5" customHeight="1" x14ac:dyDescent="0.25">
      <c r="A87" s="160" t="s">
        <v>219</v>
      </c>
      <c r="B87" s="161"/>
      <c r="C87" s="161"/>
      <c r="D87" s="161"/>
      <c r="E87" s="161"/>
      <c r="F87" s="161"/>
      <c r="G87" s="161"/>
    </row>
    <row r="88" spans="1:7" x14ac:dyDescent="0.25">
      <c r="E88" s="6"/>
      <c r="F88" s="6"/>
      <c r="G88" s="6"/>
    </row>
    <row r="90" spans="1:7" ht="39" customHeight="1" x14ac:dyDescent="0.25"/>
    <row r="91" spans="1:7" ht="27.75" customHeight="1" x14ac:dyDescent="0.25"/>
    <row r="92" spans="1:7" ht="42.75" customHeight="1" x14ac:dyDescent="0.25">
      <c r="A92" s="120"/>
      <c r="B92" s="120"/>
      <c r="C92" s="120"/>
      <c r="D92" s="120"/>
      <c r="E92" s="120"/>
      <c r="F92" s="120"/>
      <c r="G92" s="120"/>
    </row>
    <row r="93" spans="1:7" ht="42.75" customHeight="1" x14ac:dyDescent="0.25">
      <c r="A93" s="120"/>
      <c r="B93" s="120"/>
      <c r="C93" s="120"/>
      <c r="D93" s="120"/>
      <c r="E93" s="120"/>
      <c r="F93" s="120"/>
      <c r="G93" s="120"/>
    </row>
    <row r="94" spans="1:7" ht="11.25" customHeight="1" x14ac:dyDescent="0.25">
      <c r="A94" s="120"/>
      <c r="B94" s="120"/>
      <c r="C94" s="120"/>
      <c r="D94" s="120"/>
      <c r="E94" s="120"/>
      <c r="F94" s="120"/>
      <c r="G94" s="120"/>
    </row>
    <row r="95" spans="1:7" ht="34.5" customHeight="1" x14ac:dyDescent="0.25">
      <c r="A95" s="120" t="s">
        <v>216</v>
      </c>
      <c r="B95" s="120"/>
      <c r="C95" s="120"/>
      <c r="D95" s="120"/>
      <c r="E95" s="120"/>
      <c r="F95" s="120"/>
      <c r="G95" s="120"/>
    </row>
    <row r="96" spans="1:7" ht="34.5" customHeight="1" x14ac:dyDescent="0.25">
      <c r="A96" s="120"/>
      <c r="B96" s="120"/>
      <c r="C96" s="120"/>
      <c r="D96" s="120"/>
      <c r="E96" s="120"/>
      <c r="F96" s="120"/>
      <c r="G96" s="120"/>
    </row>
    <row r="97" spans="1:7" ht="21.75" customHeight="1" x14ac:dyDescent="0.25">
      <c r="A97" s="120"/>
      <c r="B97" s="120"/>
      <c r="C97" s="120"/>
      <c r="D97" s="120"/>
      <c r="E97" s="120"/>
      <c r="F97" s="120"/>
      <c r="G97" s="120"/>
    </row>
    <row r="98" spans="1:7" ht="33.75" customHeight="1" x14ac:dyDescent="0.25">
      <c r="A98" s="120"/>
      <c r="B98" s="120"/>
      <c r="C98" s="120"/>
      <c r="D98" s="120"/>
      <c r="E98" s="120"/>
      <c r="F98" s="120"/>
      <c r="G98" s="120"/>
    </row>
    <row r="99" spans="1:7" ht="21" customHeight="1" x14ac:dyDescent="0.25">
      <c r="A99" s="120"/>
      <c r="B99" s="120"/>
      <c r="C99" s="120"/>
      <c r="D99" s="120"/>
      <c r="E99" s="120"/>
      <c r="F99" s="120"/>
      <c r="G99" s="120"/>
    </row>
    <row r="100" spans="1:7" ht="21" customHeight="1" x14ac:dyDescent="0.25">
      <c r="A100" s="122"/>
      <c r="B100" s="122"/>
      <c r="C100" s="122"/>
      <c r="D100" s="122"/>
      <c r="E100" s="122"/>
      <c r="F100" s="122"/>
      <c r="G100" s="122"/>
    </row>
    <row r="101" spans="1:7" ht="15.75" x14ac:dyDescent="0.25">
      <c r="B101" s="120"/>
      <c r="C101" s="120"/>
      <c r="D101" s="120"/>
      <c r="E101" s="120"/>
      <c r="F101" s="120"/>
      <c r="G101" s="120"/>
    </row>
    <row r="102" spans="1:7" ht="35.25" customHeight="1" x14ac:dyDescent="0.25"/>
    <row r="111" spans="1:7" ht="48" customHeight="1" x14ac:dyDescent="0.25"/>
    <row r="113" ht="52.5" customHeight="1" x14ac:dyDescent="0.25"/>
    <row r="120" ht="36.75" customHeight="1" x14ac:dyDescent="0.25"/>
    <row r="122" ht="42" customHeight="1" x14ac:dyDescent="0.25"/>
    <row r="123" ht="50.25" customHeight="1" x14ac:dyDescent="0.25"/>
    <row r="134" ht="20.100000000000001" customHeight="1" x14ac:dyDescent="0.25"/>
  </sheetData>
  <mergeCells count="18">
    <mergeCell ref="A81:G81"/>
    <mergeCell ref="A84:G84"/>
    <mergeCell ref="A85:G85"/>
    <mergeCell ref="A86:G86"/>
    <mergeCell ref="A87:G87"/>
    <mergeCell ref="A52:C52"/>
    <mergeCell ref="E52:G52"/>
    <mergeCell ref="A1:G1"/>
    <mergeCell ref="A3:C3"/>
    <mergeCell ref="A9:G9"/>
    <mergeCell ref="A11:C11"/>
    <mergeCell ref="A22:G22"/>
    <mergeCell ref="A24:C24"/>
    <mergeCell ref="A35:G35"/>
    <mergeCell ref="A37:C37"/>
    <mergeCell ref="A43:G43"/>
    <mergeCell ref="A45:C45"/>
    <mergeCell ref="A51:G51"/>
  </mergeCells>
  <phoneticPr fontId="17" type="noConversion"/>
  <pageMargins left="0.25" right="0.25" top="0.25" bottom="0.25" header="0.3" footer="0.3"/>
  <pageSetup scale="82" fitToHeight="0" orientation="portrait" r:id="rId1"/>
  <drawing r:id="rId2"/>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U127"/>
  <sheetViews>
    <sheetView topLeftCell="A40" workbookViewId="0">
      <selection activeCell="A100" sqref="A100:C127"/>
    </sheetView>
  </sheetViews>
  <sheetFormatPr defaultColWidth="9.140625" defaultRowHeight="15" x14ac:dyDescent="0.25"/>
  <cols>
    <col min="1" max="1" width="34.140625" style="53" customWidth="1"/>
    <col min="2" max="2" width="19.140625" style="53" customWidth="1"/>
    <col min="3" max="3" width="7.85546875" style="53" bestFit="1" customWidth="1"/>
    <col min="4" max="4" width="4.7109375" style="53" customWidth="1"/>
    <col min="5" max="5" width="33.85546875" style="53" bestFit="1" customWidth="1"/>
    <col min="6" max="6" width="18.42578125" style="53" bestFit="1" customWidth="1"/>
    <col min="7" max="7" width="14.42578125" style="53" customWidth="1"/>
    <col min="8" max="8" width="9.140625" style="53"/>
    <col min="9" max="9" width="26.7109375" style="53" bestFit="1" customWidth="1"/>
    <col min="10" max="16384" width="9.140625" style="53"/>
  </cols>
  <sheetData>
    <row r="1" spans="1:11" ht="21" x14ac:dyDescent="0.35">
      <c r="A1" s="139" t="s">
        <v>203</v>
      </c>
      <c r="B1" s="139"/>
      <c r="C1" s="139"/>
      <c r="D1" s="139"/>
      <c r="E1" s="139"/>
      <c r="F1" s="139"/>
    </row>
    <row r="2" spans="1:11" s="131" customFormat="1" ht="21" customHeight="1" x14ac:dyDescent="0.3">
      <c r="A2" s="168" t="s">
        <v>173</v>
      </c>
      <c r="B2" s="168"/>
      <c r="C2" s="168"/>
      <c r="D2" s="130"/>
      <c r="E2" s="169" t="s">
        <v>221</v>
      </c>
      <c r="F2" s="169"/>
      <c r="G2" s="169"/>
    </row>
    <row r="3" spans="1:11" ht="48" customHeight="1" x14ac:dyDescent="0.25">
      <c r="A3" s="167" t="s">
        <v>174</v>
      </c>
      <c r="B3" s="167"/>
      <c r="C3" s="167"/>
      <c r="D3" s="82"/>
      <c r="E3" s="166" t="s">
        <v>176</v>
      </c>
      <c r="F3" s="166"/>
      <c r="G3" s="166"/>
      <c r="H3" s="93"/>
    </row>
    <row r="4" spans="1:11" ht="62.25" customHeight="1" thickBot="1" x14ac:dyDescent="0.3">
      <c r="E4" s="166" t="s">
        <v>177</v>
      </c>
      <c r="F4" s="166"/>
      <c r="G4" s="166"/>
      <c r="H4" s="94"/>
    </row>
    <row r="5" spans="1:11" ht="18" thickBot="1" x14ac:dyDescent="0.35">
      <c r="A5" s="140" t="s">
        <v>34</v>
      </c>
      <c r="B5" s="141"/>
      <c r="C5" s="142"/>
      <c r="E5" s="140" t="s">
        <v>169</v>
      </c>
      <c r="F5" s="141"/>
      <c r="G5" s="142"/>
      <c r="I5" s="165"/>
      <c r="J5" s="165"/>
      <c r="K5" s="61"/>
    </row>
    <row r="6" spans="1:11" x14ac:dyDescent="0.25">
      <c r="A6" s="12" t="s">
        <v>0</v>
      </c>
      <c r="B6" s="4" t="s">
        <v>1</v>
      </c>
      <c r="C6" s="11" t="s">
        <v>2</v>
      </c>
      <c r="E6" s="12" t="s">
        <v>54</v>
      </c>
      <c r="F6" s="4" t="s">
        <v>1</v>
      </c>
      <c r="G6" s="11" t="s">
        <v>2</v>
      </c>
      <c r="I6" s="61"/>
      <c r="J6" s="61"/>
      <c r="K6" s="61"/>
    </row>
    <row r="7" spans="1:11" x14ac:dyDescent="0.25">
      <c r="A7" s="55" t="s">
        <v>3</v>
      </c>
      <c r="B7" s="6">
        <f>SUM('1:7'!B7)</f>
        <v>662929</v>
      </c>
      <c r="C7" s="5">
        <f>B7/$B$9</f>
        <v>0.92710600068246785</v>
      </c>
      <c r="E7" s="55" t="s">
        <v>55</v>
      </c>
      <c r="F7" s="6">
        <f>SUM('1:7'!F44)</f>
        <v>268771</v>
      </c>
      <c r="G7" s="5">
        <f>F7/$F$9</f>
        <v>0.95411043031899412</v>
      </c>
      <c r="I7" s="61"/>
      <c r="J7" s="61"/>
      <c r="K7" s="61"/>
    </row>
    <row r="8" spans="1:11" x14ac:dyDescent="0.25">
      <c r="A8" s="13" t="s">
        <v>218</v>
      </c>
      <c r="B8" s="111">
        <f>SUM('1:7'!B8)</f>
        <v>52123</v>
      </c>
      <c r="C8" s="15">
        <f>B8/$B$9</f>
        <v>7.2893999317532154E-2</v>
      </c>
      <c r="E8" s="13" t="s">
        <v>58</v>
      </c>
      <c r="F8" s="111">
        <f>SUM('1:7'!F45)</f>
        <v>12927</v>
      </c>
      <c r="G8" s="15">
        <f>F8/$F$9</f>
        <v>4.5889569681005903E-2</v>
      </c>
      <c r="I8" s="61"/>
      <c r="J8" s="61"/>
      <c r="K8" s="61"/>
    </row>
    <row r="9" spans="1:11" ht="15.75" thickBot="1" x14ac:dyDescent="0.3">
      <c r="A9" s="56" t="s">
        <v>5</v>
      </c>
      <c r="B9" s="3">
        <f>SUM(B7:B8)</f>
        <v>715052</v>
      </c>
      <c r="C9" s="2"/>
      <c r="E9" s="56" t="s">
        <v>5</v>
      </c>
      <c r="F9" s="3">
        <f>SUM(F7:F8)</f>
        <v>281698</v>
      </c>
      <c r="G9" s="2"/>
      <c r="I9" s="61"/>
      <c r="J9" s="61"/>
      <c r="K9" s="61"/>
    </row>
    <row r="10" spans="1:11" x14ac:dyDescent="0.25">
      <c r="A10" s="53" t="s">
        <v>192</v>
      </c>
      <c r="E10" s="53" t="s">
        <v>186</v>
      </c>
      <c r="I10" s="61"/>
      <c r="J10" s="61"/>
      <c r="K10" s="61"/>
    </row>
    <row r="11" spans="1:11" ht="15.75" thickBot="1" x14ac:dyDescent="0.3">
      <c r="I11" s="61"/>
      <c r="J11" s="61"/>
      <c r="K11" s="61"/>
    </row>
    <row r="12" spans="1:11" ht="35.25" customHeight="1" thickBot="1" x14ac:dyDescent="0.35">
      <c r="A12" s="140" t="s">
        <v>35</v>
      </c>
      <c r="B12" s="141"/>
      <c r="C12" s="142"/>
      <c r="E12" s="136" t="s">
        <v>56</v>
      </c>
      <c r="F12" s="137"/>
      <c r="G12" s="138"/>
      <c r="I12" s="61"/>
      <c r="J12" s="61"/>
      <c r="K12" s="61"/>
    </row>
    <row r="13" spans="1:11" x14ac:dyDescent="0.25">
      <c r="A13" s="12" t="s">
        <v>6</v>
      </c>
      <c r="B13" s="4" t="s">
        <v>7</v>
      </c>
      <c r="C13" s="11" t="s">
        <v>2</v>
      </c>
      <c r="E13" s="12" t="s">
        <v>6</v>
      </c>
      <c r="F13" s="4" t="s">
        <v>7</v>
      </c>
      <c r="G13" s="11" t="s">
        <v>2</v>
      </c>
      <c r="I13" s="61"/>
      <c r="J13" s="61"/>
      <c r="K13" s="61"/>
    </row>
    <row r="14" spans="1:11" ht="15" customHeight="1" x14ac:dyDescent="0.25">
      <c r="A14" s="55" t="s">
        <v>36</v>
      </c>
      <c r="B14" s="6">
        <f>SUM('1:7'!B14)</f>
        <v>38774</v>
      </c>
      <c r="C14" s="5">
        <f t="shared" ref="C14:C20" si="0">B14/$B$21</f>
        <v>5.4225426961955217E-2</v>
      </c>
      <c r="E14" s="55" t="s">
        <v>36</v>
      </c>
      <c r="F14" s="6">
        <f>SUM('1:7'!F51)</f>
        <v>7701</v>
      </c>
      <c r="G14" s="5">
        <f t="shared" ref="G14:G19" si="1">F14/$F$20</f>
        <v>3.8966164557538464E-2</v>
      </c>
      <c r="I14" s="61"/>
      <c r="J14" s="61"/>
      <c r="K14" s="61"/>
    </row>
    <row r="15" spans="1:11" x14ac:dyDescent="0.25">
      <c r="A15" s="55" t="s">
        <v>37</v>
      </c>
      <c r="B15" s="6">
        <f>SUM('1:7'!B15)</f>
        <v>59656</v>
      </c>
      <c r="C15" s="5">
        <f t="shared" si="0"/>
        <v>8.3428897478784764E-2</v>
      </c>
      <c r="E15" s="55" t="s">
        <v>37</v>
      </c>
      <c r="F15" s="6">
        <f>SUM('1:7'!F52)</f>
        <v>14133</v>
      </c>
      <c r="G15" s="5">
        <f t="shared" si="1"/>
        <v>7.1511336669483339E-2</v>
      </c>
      <c r="I15" s="61"/>
      <c r="J15" s="61"/>
      <c r="K15" s="61"/>
    </row>
    <row r="16" spans="1:11" x14ac:dyDescent="0.25">
      <c r="A16" s="55" t="s">
        <v>38</v>
      </c>
      <c r="B16" s="6">
        <f>SUM('1:7'!B16)</f>
        <v>71969</v>
      </c>
      <c r="C16" s="5">
        <f t="shared" si="0"/>
        <v>0.10064862415600544</v>
      </c>
      <c r="E16" s="55" t="s">
        <v>38</v>
      </c>
      <c r="F16" s="6">
        <f>SUM('1:7'!F53)</f>
        <v>18240</v>
      </c>
      <c r="G16" s="5">
        <f t="shared" si="1"/>
        <v>9.2292279123425747E-2</v>
      </c>
      <c r="I16" s="61"/>
      <c r="J16" s="61"/>
      <c r="K16" s="61"/>
    </row>
    <row r="17" spans="1:11" x14ac:dyDescent="0.25">
      <c r="A17" s="55" t="s">
        <v>39</v>
      </c>
      <c r="B17" s="6">
        <f>SUM('1:7'!B17)</f>
        <v>75021</v>
      </c>
      <c r="C17" s="5">
        <f t="shared" si="0"/>
        <v>0.10491684520846037</v>
      </c>
      <c r="E17" s="55" t="s">
        <v>39</v>
      </c>
      <c r="F17" s="6">
        <f>SUM('1:7'!F54)</f>
        <v>19980</v>
      </c>
      <c r="G17" s="5">
        <f t="shared" si="1"/>
        <v>0.10109647680296306</v>
      </c>
      <c r="I17" s="61"/>
      <c r="J17" s="61"/>
      <c r="K17" s="61"/>
    </row>
    <row r="18" spans="1:11" x14ac:dyDescent="0.25">
      <c r="A18" s="55" t="s">
        <v>40</v>
      </c>
      <c r="B18" s="6">
        <f>SUM('1:7'!B18)</f>
        <v>79681</v>
      </c>
      <c r="C18" s="5">
        <f t="shared" si="0"/>
        <v>0.11143385376168446</v>
      </c>
      <c r="E18" s="55" t="s">
        <v>40</v>
      </c>
      <c r="F18" s="6">
        <f>SUM('1:7'!F55)</f>
        <v>21885</v>
      </c>
      <c r="G18" s="5">
        <f t="shared" si="1"/>
        <v>0.11073555529693928</v>
      </c>
      <c r="I18" s="61"/>
      <c r="J18" s="61"/>
      <c r="K18" s="61"/>
    </row>
    <row r="19" spans="1:11" x14ac:dyDescent="0.25">
      <c r="A19" s="55" t="s">
        <v>8</v>
      </c>
      <c r="B19" s="6">
        <f>SUM('1:7'!B19)</f>
        <v>368393</v>
      </c>
      <c r="C19" s="5">
        <f t="shared" si="0"/>
        <v>0.51519749612615584</v>
      </c>
      <c r="E19" s="13" t="s">
        <v>8</v>
      </c>
      <c r="F19" s="111">
        <f>SUM('1:7'!F56)</f>
        <v>115694</v>
      </c>
      <c r="G19" s="15">
        <f t="shared" si="1"/>
        <v>0.58539818754965012</v>
      </c>
      <c r="I19" s="61"/>
      <c r="J19" s="61"/>
      <c r="K19" s="61"/>
    </row>
    <row r="20" spans="1:11" ht="15" customHeight="1" thickBot="1" x14ac:dyDescent="0.3">
      <c r="A20" s="13" t="s">
        <v>9</v>
      </c>
      <c r="B20" s="111">
        <f>SUM('1:7'!B20)</f>
        <v>21558</v>
      </c>
      <c r="C20" s="15">
        <f t="shared" si="0"/>
        <v>3.0148856306953901E-2</v>
      </c>
      <c r="E20" s="56" t="s">
        <v>5</v>
      </c>
      <c r="F20" s="3">
        <f>SUM(F14:F19)</f>
        <v>197633</v>
      </c>
      <c r="G20" s="2"/>
      <c r="I20" s="61"/>
      <c r="J20" s="61"/>
      <c r="K20" s="61"/>
    </row>
    <row r="21" spans="1:11" ht="45.75" customHeight="1" thickBot="1" x14ac:dyDescent="0.3">
      <c r="A21" s="56" t="s">
        <v>5</v>
      </c>
      <c r="B21" s="3">
        <f>SUM(B14:B20)</f>
        <v>715052</v>
      </c>
      <c r="C21" s="2"/>
      <c r="E21" s="166" t="s">
        <v>178</v>
      </c>
      <c r="F21" s="166"/>
      <c r="G21" s="166"/>
      <c r="I21" s="61"/>
      <c r="J21" s="61"/>
      <c r="K21" s="61"/>
    </row>
    <row r="22" spans="1:11" ht="15.75" thickBot="1" x14ac:dyDescent="0.3">
      <c r="A22" s="53" t="s">
        <v>192</v>
      </c>
      <c r="I22" s="61"/>
      <c r="J22" s="61"/>
      <c r="K22" s="61"/>
    </row>
    <row r="23" spans="1:11" ht="36.75" customHeight="1" thickBot="1" x14ac:dyDescent="0.35">
      <c r="E23" s="136" t="s">
        <v>57</v>
      </c>
      <c r="F23" s="137"/>
      <c r="G23" s="138"/>
      <c r="I23" s="61"/>
      <c r="J23" s="61"/>
      <c r="K23" s="61"/>
    </row>
    <row r="24" spans="1:11" ht="18" thickBot="1" x14ac:dyDescent="0.35">
      <c r="A24" s="140" t="s">
        <v>10</v>
      </c>
      <c r="B24" s="141"/>
      <c r="C24" s="142"/>
      <c r="E24" s="12" t="s">
        <v>6</v>
      </c>
      <c r="F24" s="4" t="s">
        <v>7</v>
      </c>
      <c r="G24" s="11" t="s">
        <v>2</v>
      </c>
      <c r="I24" s="61"/>
      <c r="J24" s="61"/>
      <c r="K24" s="61"/>
    </row>
    <row r="25" spans="1:11" x14ac:dyDescent="0.25">
      <c r="A25" s="12" t="s">
        <v>6</v>
      </c>
      <c r="B25" s="4" t="s">
        <v>7</v>
      </c>
      <c r="C25" s="11" t="s">
        <v>2</v>
      </c>
      <c r="E25" s="55" t="s">
        <v>36</v>
      </c>
      <c r="F25" s="6">
        <f>SUM('1:7'!F62)</f>
        <v>1457</v>
      </c>
      <c r="G25" s="5">
        <f t="shared" ref="G25:G30" si="2">F25/$F$31</f>
        <v>0.17066885322712896</v>
      </c>
      <c r="I25" s="61"/>
      <c r="J25" s="61"/>
      <c r="K25" s="61"/>
    </row>
    <row r="26" spans="1:11" x14ac:dyDescent="0.25">
      <c r="A26" s="55" t="s">
        <v>36</v>
      </c>
      <c r="B26" s="6">
        <f>SUM('1:7'!B26)</f>
        <v>7846</v>
      </c>
      <c r="C26" s="5">
        <f t="shared" ref="C26:C32" si="3">B26/$B$33</f>
        <v>0.15052855745064558</v>
      </c>
      <c r="E26" s="55" t="s">
        <v>37</v>
      </c>
      <c r="F26" s="6">
        <f>SUM('1:7'!F63)</f>
        <v>2329</v>
      </c>
      <c r="G26" s="5">
        <f t="shared" si="2"/>
        <v>0.27281246339463511</v>
      </c>
      <c r="I26" s="61"/>
      <c r="J26" s="61"/>
      <c r="K26" s="61"/>
    </row>
    <row r="27" spans="1:11" ht="15" customHeight="1" x14ac:dyDescent="0.25">
      <c r="A27" s="55" t="s">
        <v>37</v>
      </c>
      <c r="B27" s="6">
        <f>SUM('1:7'!B27)</f>
        <v>11168</v>
      </c>
      <c r="C27" s="5">
        <f t="shared" si="3"/>
        <v>0.2142624177426472</v>
      </c>
      <c r="E27" s="55" t="s">
        <v>38</v>
      </c>
      <c r="F27" s="6">
        <f>SUM('1:7'!F64)</f>
        <v>1782</v>
      </c>
      <c r="G27" s="5">
        <f t="shared" si="2"/>
        <v>0.20873843270469719</v>
      </c>
      <c r="I27" s="61"/>
      <c r="J27" s="61"/>
      <c r="K27" s="61"/>
    </row>
    <row r="28" spans="1:11" x14ac:dyDescent="0.25">
      <c r="A28" s="55" t="s">
        <v>38</v>
      </c>
      <c r="B28" s="6">
        <f>SUM('1:7'!B28)</f>
        <v>9492</v>
      </c>
      <c r="C28" s="5">
        <f t="shared" si="3"/>
        <v>0.18210770677052357</v>
      </c>
      <c r="E28" s="55" t="s">
        <v>39</v>
      </c>
      <c r="F28" s="6">
        <f>SUM('1:7'!F65)</f>
        <v>967</v>
      </c>
      <c r="G28" s="5">
        <f t="shared" si="2"/>
        <v>0.1132716410917184</v>
      </c>
      <c r="I28" s="61"/>
      <c r="J28" s="61"/>
      <c r="K28" s="61"/>
    </row>
    <row r="29" spans="1:11" x14ac:dyDescent="0.25">
      <c r="A29" s="55" t="s">
        <v>39</v>
      </c>
      <c r="B29" s="6">
        <f>SUM('1:7'!B29)</f>
        <v>6185</v>
      </c>
      <c r="C29" s="5">
        <f t="shared" si="3"/>
        <v>0.11866162730464479</v>
      </c>
      <c r="E29" s="55" t="s">
        <v>40</v>
      </c>
      <c r="F29" s="6">
        <f>SUM('1:7'!F66)</f>
        <v>591</v>
      </c>
      <c r="G29" s="5">
        <f t="shared" si="2"/>
        <v>6.922806606536254E-2</v>
      </c>
      <c r="I29" s="61"/>
      <c r="J29" s="61"/>
      <c r="K29" s="61"/>
    </row>
    <row r="30" spans="1:11" x14ac:dyDescent="0.25">
      <c r="A30" s="55" t="s">
        <v>40</v>
      </c>
      <c r="B30" s="6">
        <f>SUM('1:7'!B30)</f>
        <v>4367</v>
      </c>
      <c r="C30" s="5">
        <f t="shared" si="3"/>
        <v>8.3782591178558408E-2</v>
      </c>
      <c r="E30" s="13" t="s">
        <v>8</v>
      </c>
      <c r="F30" s="111">
        <f>SUM('1:7'!F67)</f>
        <v>1411</v>
      </c>
      <c r="G30" s="15">
        <f t="shared" si="2"/>
        <v>0.16528054351645777</v>
      </c>
      <c r="I30" s="61"/>
      <c r="J30" s="61"/>
      <c r="K30" s="61"/>
    </row>
    <row r="31" spans="1:11" ht="15.75" thickBot="1" x14ac:dyDescent="0.3">
      <c r="A31" s="55" t="s">
        <v>8</v>
      </c>
      <c r="B31" s="6">
        <f>SUM('1:7'!B31)</f>
        <v>11737</v>
      </c>
      <c r="C31" s="5">
        <f t="shared" si="3"/>
        <v>0.22517890374690636</v>
      </c>
      <c r="E31" s="56" t="s">
        <v>5</v>
      </c>
      <c r="F31" s="3">
        <f>SUM(F25:F30)</f>
        <v>8537</v>
      </c>
      <c r="G31" s="2"/>
      <c r="I31" s="61"/>
      <c r="J31" s="61"/>
      <c r="K31" s="61"/>
    </row>
    <row r="32" spans="1:11" ht="15.75" thickBot="1" x14ac:dyDescent="0.3">
      <c r="A32" s="13" t="s">
        <v>9</v>
      </c>
      <c r="B32" s="111">
        <f>SUM('1:7'!B32)</f>
        <v>1328</v>
      </c>
      <c r="C32" s="15">
        <f t="shared" si="3"/>
        <v>2.5478195806074095E-2</v>
      </c>
      <c r="I32" s="61"/>
      <c r="J32" s="61"/>
      <c r="K32" s="61"/>
    </row>
    <row r="33" spans="1:7" ht="18" thickBot="1" x14ac:dyDescent="0.35">
      <c r="A33" s="56" t="s">
        <v>5</v>
      </c>
      <c r="B33" s="3">
        <f>SUM(B26:B32)</f>
        <v>52123</v>
      </c>
      <c r="C33" s="2"/>
      <c r="E33" s="136" t="s">
        <v>59</v>
      </c>
      <c r="F33" s="137"/>
      <c r="G33" s="138"/>
    </row>
    <row r="34" spans="1:7" ht="15.75" thickBot="1" x14ac:dyDescent="0.3">
      <c r="E34" s="12" t="s">
        <v>6</v>
      </c>
      <c r="F34" s="4" t="s">
        <v>7</v>
      </c>
      <c r="G34" s="11" t="s">
        <v>2</v>
      </c>
    </row>
    <row r="35" spans="1:7" ht="37.5" customHeight="1" thickBot="1" x14ac:dyDescent="0.35">
      <c r="A35" s="136" t="s">
        <v>190</v>
      </c>
      <c r="B35" s="137"/>
      <c r="C35" s="138"/>
      <c r="E35" s="55" t="s">
        <v>36</v>
      </c>
      <c r="F35" s="6">
        <f>F25</f>
        <v>1457</v>
      </c>
      <c r="G35" s="5">
        <f>F35/$F$37</f>
        <v>0.38483888008452194</v>
      </c>
    </row>
    <row r="36" spans="1:7" ht="18" customHeight="1" x14ac:dyDescent="0.25">
      <c r="A36" s="12" t="s">
        <v>0</v>
      </c>
      <c r="B36" s="4" t="s">
        <v>1</v>
      </c>
      <c r="C36" s="11" t="s">
        <v>2</v>
      </c>
      <c r="E36" s="13" t="s">
        <v>37</v>
      </c>
      <c r="F36" s="14">
        <f>F26</f>
        <v>2329</v>
      </c>
      <c r="G36" s="15">
        <f>F36/$F$37</f>
        <v>0.61516111991547806</v>
      </c>
    </row>
    <row r="37" spans="1:7" ht="15.75" thickBot="1" x14ac:dyDescent="0.3">
      <c r="A37" s="55" t="s">
        <v>3</v>
      </c>
      <c r="B37" s="6">
        <f>SUM('1:7'!F7)</f>
        <v>30928</v>
      </c>
      <c r="C37" s="5">
        <f>B37/B39</f>
        <v>0.79764790839222155</v>
      </c>
      <c r="E37" s="56" t="s">
        <v>5</v>
      </c>
      <c r="F37" s="3">
        <f>SUM(F35:F36)</f>
        <v>3786</v>
      </c>
      <c r="G37" s="2"/>
    </row>
    <row r="38" spans="1:7" ht="15.75" thickBot="1" x14ac:dyDescent="0.3">
      <c r="A38" s="13" t="s">
        <v>218</v>
      </c>
      <c r="B38" s="111">
        <f>SUM('1:7'!F8)</f>
        <v>7846</v>
      </c>
      <c r="C38" s="15">
        <f>B38/B39</f>
        <v>0.20235209160777839</v>
      </c>
    </row>
    <row r="39" spans="1:7" ht="24" customHeight="1" thickBot="1" x14ac:dyDescent="0.35">
      <c r="A39" s="56" t="s">
        <v>5</v>
      </c>
      <c r="B39" s="3">
        <f>SUM(B37:B38)</f>
        <v>38774</v>
      </c>
      <c r="C39" s="60"/>
      <c r="E39" s="171" t="s">
        <v>60</v>
      </c>
      <c r="F39" s="172"/>
      <c r="G39" s="173"/>
    </row>
    <row r="40" spans="1:7" ht="15.75" thickBot="1" x14ac:dyDescent="0.3">
      <c r="E40" s="12" t="s">
        <v>12</v>
      </c>
      <c r="F40" s="4" t="s">
        <v>1</v>
      </c>
      <c r="G40" s="11" t="s">
        <v>2</v>
      </c>
    </row>
    <row r="41" spans="1:7" ht="39.75" customHeight="1" thickBot="1" x14ac:dyDescent="0.35">
      <c r="A41" s="136" t="s">
        <v>188</v>
      </c>
      <c r="B41" s="137"/>
      <c r="C41" s="138"/>
      <c r="E41" s="55" t="s">
        <v>14</v>
      </c>
      <c r="F41" s="53">
        <v>2414</v>
      </c>
      <c r="G41" s="5">
        <f t="shared" ref="G41:G63" si="4">F41/$F$64</f>
        <v>0.28326683877024172</v>
      </c>
    </row>
    <row r="42" spans="1:7" x14ac:dyDescent="0.25">
      <c r="A42" s="12" t="s">
        <v>0</v>
      </c>
      <c r="B42" s="4" t="s">
        <v>1</v>
      </c>
      <c r="C42" s="11" t="s">
        <v>2</v>
      </c>
      <c r="E42" s="55" t="s">
        <v>15</v>
      </c>
      <c r="F42" s="53">
        <v>1636</v>
      </c>
      <c r="G42" s="5">
        <f t="shared" si="4"/>
        <v>0.19197371509035438</v>
      </c>
    </row>
    <row r="43" spans="1:7" x14ac:dyDescent="0.25">
      <c r="A43" s="55" t="s">
        <v>3</v>
      </c>
      <c r="B43" s="6">
        <f>SUM('1:7'!F13)</f>
        <v>48488</v>
      </c>
      <c r="C43" s="5">
        <f>B43/B45</f>
        <v>0.81279334853158103</v>
      </c>
      <c r="E43" s="55" t="s">
        <v>13</v>
      </c>
      <c r="F43" s="53">
        <v>1597</v>
      </c>
      <c r="G43" s="5">
        <f t="shared" si="4"/>
        <v>0.18739732457169678</v>
      </c>
    </row>
    <row r="44" spans="1:7" x14ac:dyDescent="0.25">
      <c r="A44" s="13" t="s">
        <v>218</v>
      </c>
      <c r="B44" s="111">
        <f>SUM('1:7'!F14)</f>
        <v>11168</v>
      </c>
      <c r="C44" s="15">
        <f>B44/B45</f>
        <v>0.18720665146841894</v>
      </c>
      <c r="E44" s="55" t="s">
        <v>18</v>
      </c>
      <c r="F44" s="53">
        <v>593</v>
      </c>
      <c r="G44" s="5">
        <f t="shared" si="4"/>
        <v>6.9584604552921855E-2</v>
      </c>
    </row>
    <row r="45" spans="1:7" ht="15.75" thickBot="1" x14ac:dyDescent="0.3">
      <c r="A45" s="56" t="s">
        <v>5</v>
      </c>
      <c r="B45" s="3">
        <f>SUM(B43:B44)</f>
        <v>59656</v>
      </c>
      <c r="C45" s="2"/>
      <c r="E45" s="55" t="s">
        <v>23</v>
      </c>
      <c r="F45" s="53">
        <v>313</v>
      </c>
      <c r="G45" s="5">
        <f t="shared" si="4"/>
        <v>3.672846749589298E-2</v>
      </c>
    </row>
    <row r="46" spans="1:7" ht="15.75" thickBot="1" x14ac:dyDescent="0.3">
      <c r="E46" s="55" t="s">
        <v>16</v>
      </c>
      <c r="F46" s="53">
        <v>281</v>
      </c>
      <c r="G46" s="5">
        <f t="shared" si="4"/>
        <v>3.2973480403661111E-2</v>
      </c>
    </row>
    <row r="47" spans="1:7" ht="18" thickBot="1" x14ac:dyDescent="0.35">
      <c r="A47" s="136" t="s">
        <v>41</v>
      </c>
      <c r="B47" s="137"/>
      <c r="C47" s="138"/>
      <c r="E47" s="55" t="s">
        <v>17</v>
      </c>
      <c r="F47" s="53">
        <v>262</v>
      </c>
      <c r="G47" s="5">
        <f t="shared" si="4"/>
        <v>3.0743956817648438E-2</v>
      </c>
    </row>
    <row r="48" spans="1:7" x14ac:dyDescent="0.25">
      <c r="A48" s="12" t="s">
        <v>6</v>
      </c>
      <c r="B48" s="4" t="s">
        <v>7</v>
      </c>
      <c r="C48" s="11" t="s">
        <v>2</v>
      </c>
      <c r="E48" s="55" t="s">
        <v>20</v>
      </c>
      <c r="F48" s="53">
        <v>167</v>
      </c>
      <c r="G48" s="5">
        <f t="shared" si="4"/>
        <v>1.9596338887585073E-2</v>
      </c>
    </row>
    <row r="49" spans="1:47" x14ac:dyDescent="0.25">
      <c r="A49" s="55" t="s">
        <v>36</v>
      </c>
      <c r="B49" s="6">
        <f>B26</f>
        <v>7846</v>
      </c>
      <c r="C49" s="5">
        <f>B49/$B$51</f>
        <v>0.41264331545177235</v>
      </c>
      <c r="E49" s="55" t="s">
        <v>24</v>
      </c>
      <c r="F49" s="53">
        <v>111</v>
      </c>
      <c r="G49" s="5">
        <f t="shared" si="4"/>
        <v>1.30251114761793E-2</v>
      </c>
    </row>
    <row r="50" spans="1:47" s="54" customFormat="1" x14ac:dyDescent="0.25">
      <c r="A50" s="13" t="s">
        <v>37</v>
      </c>
      <c r="B50" s="14">
        <f>B27</f>
        <v>11168</v>
      </c>
      <c r="C50" s="15">
        <f>B50/$B$51</f>
        <v>0.58735668454822765</v>
      </c>
      <c r="E50" s="55" t="s">
        <v>26</v>
      </c>
      <c r="F50" s="53">
        <v>104</v>
      </c>
      <c r="G50" s="5">
        <f t="shared" si="4"/>
        <v>1.2203708049753579E-2</v>
      </c>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row>
    <row r="51" spans="1:47" ht="15.75" thickBot="1" x14ac:dyDescent="0.3">
      <c r="A51" s="56" t="s">
        <v>5</v>
      </c>
      <c r="B51" s="3">
        <f>SUM(B49:B50)</f>
        <v>19014</v>
      </c>
      <c r="C51" s="2"/>
      <c r="E51" s="55" t="s">
        <v>29</v>
      </c>
      <c r="F51" s="53">
        <v>101</v>
      </c>
      <c r="G51" s="5">
        <f t="shared" si="4"/>
        <v>1.1851678009856842E-2</v>
      </c>
    </row>
    <row r="52" spans="1:47" ht="15.75" thickBot="1" x14ac:dyDescent="0.3">
      <c r="E52" s="55" t="s">
        <v>30</v>
      </c>
      <c r="F52" s="53">
        <v>80</v>
      </c>
      <c r="G52" s="5">
        <f t="shared" si="4"/>
        <v>9.3874677305796767E-3</v>
      </c>
    </row>
    <row r="53" spans="1:47" ht="18" thickBot="1" x14ac:dyDescent="0.35">
      <c r="A53" s="140" t="s">
        <v>44</v>
      </c>
      <c r="B53" s="141"/>
      <c r="C53" s="142"/>
      <c r="E53" s="55" t="s">
        <v>86</v>
      </c>
      <c r="F53" s="53">
        <v>64</v>
      </c>
      <c r="G53" s="5">
        <f t="shared" si="4"/>
        <v>7.5099741844637411E-3</v>
      </c>
    </row>
    <row r="54" spans="1:47" x14ac:dyDescent="0.25">
      <c r="A54" s="12" t="s">
        <v>45</v>
      </c>
      <c r="B54" s="4" t="s">
        <v>7</v>
      </c>
      <c r="C54" s="11" t="s">
        <v>2</v>
      </c>
      <c r="E54" s="55" t="s">
        <v>130</v>
      </c>
      <c r="F54" s="53">
        <v>52</v>
      </c>
      <c r="G54" s="5">
        <f t="shared" si="4"/>
        <v>6.1018540248767893E-3</v>
      </c>
    </row>
    <row r="55" spans="1:47" ht="15" customHeight="1" x14ac:dyDescent="0.25">
      <c r="A55" s="55" t="s">
        <v>46</v>
      </c>
      <c r="B55" s="6">
        <f>SUM('1:7'!F19)</f>
        <v>3368</v>
      </c>
      <c r="C55" s="5">
        <f t="shared" ref="C55:C61" si="5">B55/$B$62</f>
        <v>6.4616388158778279E-2</v>
      </c>
      <c r="E55" s="55" t="s">
        <v>19</v>
      </c>
      <c r="F55" s="53">
        <v>28</v>
      </c>
      <c r="G55" s="5">
        <f t="shared" si="4"/>
        <v>3.2856137057028865E-3</v>
      </c>
    </row>
    <row r="56" spans="1:47" x14ac:dyDescent="0.25">
      <c r="A56" s="55" t="s">
        <v>47</v>
      </c>
      <c r="B56" s="6">
        <f>SUM('1:7'!F20)</f>
        <v>3950</v>
      </c>
      <c r="C56" s="5">
        <f t="shared" si="5"/>
        <v>7.5782284212343884E-2</v>
      </c>
      <c r="E56" s="55" t="s">
        <v>21</v>
      </c>
      <c r="F56" s="53">
        <v>26</v>
      </c>
      <c r="G56" s="5">
        <f t="shared" si="4"/>
        <v>3.0509270124383947E-3</v>
      </c>
    </row>
    <row r="57" spans="1:47" x14ac:dyDescent="0.25">
      <c r="A57" s="55" t="s">
        <v>48</v>
      </c>
      <c r="B57" s="6">
        <f>SUM('1:7'!F21)</f>
        <v>9155</v>
      </c>
      <c r="C57" s="5">
        <f t="shared" si="5"/>
        <v>0.17564223087696409</v>
      </c>
      <c r="E57" s="55" t="s">
        <v>111</v>
      </c>
      <c r="F57" s="53">
        <v>19</v>
      </c>
      <c r="G57" s="5">
        <f t="shared" si="4"/>
        <v>2.229523586012673E-3</v>
      </c>
    </row>
    <row r="58" spans="1:47" x14ac:dyDescent="0.25">
      <c r="A58" s="55" t="s">
        <v>49</v>
      </c>
      <c r="B58" s="6">
        <f>SUM('1:7'!F22)</f>
        <v>12171</v>
      </c>
      <c r="C58" s="5">
        <f t="shared" si="5"/>
        <v>0.23350536231606009</v>
      </c>
      <c r="E58" s="55" t="s">
        <v>87</v>
      </c>
      <c r="F58" s="53">
        <v>16</v>
      </c>
      <c r="G58" s="5">
        <f t="shared" si="4"/>
        <v>1.8774935461159353E-3</v>
      </c>
    </row>
    <row r="59" spans="1:47" x14ac:dyDescent="0.25">
      <c r="A59" s="55" t="s">
        <v>50</v>
      </c>
      <c r="B59" s="6">
        <f>SUM('1:7'!F23)</f>
        <v>10287</v>
      </c>
      <c r="C59" s="5">
        <f t="shared" si="5"/>
        <v>0.19736009055503329</v>
      </c>
      <c r="E59" s="55" t="s">
        <v>110</v>
      </c>
      <c r="F59" s="53">
        <v>16</v>
      </c>
      <c r="G59" s="5">
        <f t="shared" si="4"/>
        <v>1.8774935461159353E-3</v>
      </c>
    </row>
    <row r="60" spans="1:47" x14ac:dyDescent="0.25">
      <c r="A60" s="55" t="s">
        <v>51</v>
      </c>
      <c r="B60" s="6">
        <f>SUM('1:7'!F24)</f>
        <v>5490</v>
      </c>
      <c r="C60" s="5">
        <f t="shared" si="5"/>
        <v>0.1053277823609539</v>
      </c>
      <c r="E60" s="55" t="s">
        <v>67</v>
      </c>
      <c r="F60" s="53">
        <v>14</v>
      </c>
      <c r="G60" s="5">
        <f t="shared" si="4"/>
        <v>1.6428068528514432E-3</v>
      </c>
    </row>
    <row r="61" spans="1:47" x14ac:dyDescent="0.25">
      <c r="A61" s="13" t="s">
        <v>52</v>
      </c>
      <c r="B61" s="111">
        <f>SUM('1:7'!F25)</f>
        <v>7702</v>
      </c>
      <c r="C61" s="15">
        <f t="shared" si="5"/>
        <v>0.14776586151986648</v>
      </c>
      <c r="E61" s="55" t="s">
        <v>168</v>
      </c>
      <c r="F61" s="53">
        <v>14</v>
      </c>
      <c r="G61" s="5">
        <f t="shared" si="4"/>
        <v>1.6428068528514432E-3</v>
      </c>
    </row>
    <row r="62" spans="1:47" ht="15.75" thickBot="1" x14ac:dyDescent="0.3">
      <c r="A62" s="56" t="s">
        <v>5</v>
      </c>
      <c r="B62" s="3">
        <f>SUM(B55:B61)</f>
        <v>52123</v>
      </c>
      <c r="C62" s="2"/>
      <c r="E62" s="55" t="s">
        <v>66</v>
      </c>
      <c r="F62" s="61">
        <v>14</v>
      </c>
      <c r="G62" s="5">
        <f t="shared" si="4"/>
        <v>1.6428068528514432E-3</v>
      </c>
    </row>
    <row r="63" spans="1:47" ht="15.75" thickBot="1" x14ac:dyDescent="0.3">
      <c r="E63" s="13" t="s">
        <v>33</v>
      </c>
      <c r="F63" s="128">
        <v>600</v>
      </c>
      <c r="G63" s="15">
        <f t="shared" si="4"/>
        <v>7.0406007979347568E-2</v>
      </c>
    </row>
    <row r="64" spans="1:47" ht="33.75" customHeight="1" thickBot="1" x14ac:dyDescent="0.35">
      <c r="A64" s="136" t="s">
        <v>53</v>
      </c>
      <c r="B64" s="137"/>
      <c r="C64" s="138"/>
      <c r="E64" s="129" t="s">
        <v>5</v>
      </c>
      <c r="F64" s="91">
        <f>SUM(F41:F63)</f>
        <v>8522</v>
      </c>
      <c r="G64" s="57"/>
    </row>
    <row r="65" spans="1:7" ht="30.75" customHeight="1" thickBot="1" x14ac:dyDescent="0.3">
      <c r="A65" s="12" t="s">
        <v>45</v>
      </c>
      <c r="B65" s="4" t="s">
        <v>7</v>
      </c>
      <c r="C65" s="11" t="s">
        <v>2</v>
      </c>
      <c r="E65" s="174" t="s">
        <v>179</v>
      </c>
      <c r="F65" s="175"/>
      <c r="G65" s="176"/>
    </row>
    <row r="66" spans="1:7" ht="15.75" thickBot="1" x14ac:dyDescent="0.3">
      <c r="A66" s="55" t="s">
        <v>46</v>
      </c>
      <c r="B66" s="6">
        <f>SUM('1:7'!F30)</f>
        <v>1133</v>
      </c>
      <c r="C66" s="5">
        <f t="shared" ref="C66:C72" si="6">B66/$B$73</f>
        <v>5.9587672241506261E-2</v>
      </c>
      <c r="E66" s="81"/>
      <c r="F66" s="90"/>
      <c r="G66" s="5"/>
    </row>
    <row r="67" spans="1:7" ht="34.5" customHeight="1" thickBot="1" x14ac:dyDescent="0.35">
      <c r="A67" s="55" t="s">
        <v>47</v>
      </c>
      <c r="B67" s="6">
        <f>SUM('1:7'!F31)</f>
        <v>1955</v>
      </c>
      <c r="C67" s="5">
        <f t="shared" si="6"/>
        <v>0.10281897549174293</v>
      </c>
      <c r="E67" s="162" t="s">
        <v>61</v>
      </c>
      <c r="F67" s="163"/>
      <c r="G67" s="164"/>
    </row>
    <row r="68" spans="1:7" x14ac:dyDescent="0.25">
      <c r="A68" s="55" t="s">
        <v>48</v>
      </c>
      <c r="B68" s="6">
        <f>SUM('1:7'!F32)</f>
        <v>3972</v>
      </c>
      <c r="C68" s="5">
        <f t="shared" si="6"/>
        <v>0.20889870621647208</v>
      </c>
      <c r="E68" s="12" t="s">
        <v>12</v>
      </c>
      <c r="F68" s="4" t="s">
        <v>1</v>
      </c>
      <c r="G68" s="11" t="s">
        <v>2</v>
      </c>
    </row>
    <row r="69" spans="1:7" x14ac:dyDescent="0.25">
      <c r="A69" s="55" t="s">
        <v>49</v>
      </c>
      <c r="B69" s="6">
        <f>SUM('1:7'!F33)</f>
        <v>4065</v>
      </c>
      <c r="C69" s="5">
        <f t="shared" si="6"/>
        <v>0.21378983906595139</v>
      </c>
      <c r="E69" s="55" t="s">
        <v>14</v>
      </c>
      <c r="F69" s="90">
        <v>1187</v>
      </c>
      <c r="G69" s="5">
        <f t="shared" ref="G69:G84" si="7">F69/$F$85</f>
        <v>0.31352350765979925</v>
      </c>
    </row>
    <row r="70" spans="1:7" x14ac:dyDescent="0.25">
      <c r="A70" s="55" t="s">
        <v>50</v>
      </c>
      <c r="B70" s="6">
        <f>SUM('1:7'!F34)</f>
        <v>2896</v>
      </c>
      <c r="C70" s="5">
        <f t="shared" si="6"/>
        <v>0.15230882507625959</v>
      </c>
      <c r="E70" s="55" t="s">
        <v>13</v>
      </c>
      <c r="F70" s="90">
        <v>1046</v>
      </c>
      <c r="G70" s="5">
        <f t="shared" si="7"/>
        <v>0.2762810353935552</v>
      </c>
    </row>
    <row r="71" spans="1:7" x14ac:dyDescent="0.25">
      <c r="A71" s="55" t="s">
        <v>51</v>
      </c>
      <c r="B71" s="6">
        <f>SUM('1:7'!F35)</f>
        <v>1707</v>
      </c>
      <c r="C71" s="5">
        <f t="shared" si="6"/>
        <v>8.9775954559798046E-2</v>
      </c>
      <c r="E71" s="55" t="s">
        <v>15</v>
      </c>
      <c r="F71" s="90">
        <v>458</v>
      </c>
      <c r="G71" s="5">
        <f t="shared" si="7"/>
        <v>0.12097200211304807</v>
      </c>
    </row>
    <row r="72" spans="1:7" x14ac:dyDescent="0.25">
      <c r="A72" s="13" t="s">
        <v>52</v>
      </c>
      <c r="B72" s="111">
        <f>SUM('1:7'!F36)</f>
        <v>3286</v>
      </c>
      <c r="C72" s="15">
        <f t="shared" si="6"/>
        <v>0.17282002734826971</v>
      </c>
      <c r="E72" s="55" t="s">
        <v>18</v>
      </c>
      <c r="F72" s="90">
        <v>209</v>
      </c>
      <c r="G72" s="5">
        <f t="shared" si="7"/>
        <v>5.5203380876914947E-2</v>
      </c>
    </row>
    <row r="73" spans="1:7" ht="15.75" thickBot="1" x14ac:dyDescent="0.3">
      <c r="A73" s="56" t="s">
        <v>5</v>
      </c>
      <c r="B73" s="3">
        <f>SUM(B66:B72)</f>
        <v>19014</v>
      </c>
      <c r="C73" s="2"/>
      <c r="E73" s="55" t="s">
        <v>23</v>
      </c>
      <c r="F73" s="90">
        <v>192</v>
      </c>
      <c r="G73" s="5">
        <f t="shared" si="7"/>
        <v>5.0713153724247229E-2</v>
      </c>
    </row>
    <row r="74" spans="1:7" ht="15.75" thickBot="1" x14ac:dyDescent="0.3">
      <c r="E74" s="55" t="s">
        <v>17</v>
      </c>
      <c r="F74" s="90">
        <v>163</v>
      </c>
      <c r="G74" s="5">
        <f t="shared" si="7"/>
        <v>4.3053354463814052E-2</v>
      </c>
    </row>
    <row r="75" spans="1:7" ht="18" thickBot="1" x14ac:dyDescent="0.35">
      <c r="A75" s="136" t="s">
        <v>11</v>
      </c>
      <c r="B75" s="137"/>
      <c r="C75" s="138"/>
      <c r="E75" s="55" t="s">
        <v>16</v>
      </c>
      <c r="F75" s="90">
        <v>141</v>
      </c>
      <c r="G75" s="5">
        <f t="shared" si="7"/>
        <v>3.724247226624406E-2</v>
      </c>
    </row>
    <row r="76" spans="1:7" x14ac:dyDescent="0.25">
      <c r="A76" s="12" t="s">
        <v>12</v>
      </c>
      <c r="B76" s="4" t="s">
        <v>1</v>
      </c>
      <c r="C76" s="11" t="s">
        <v>2</v>
      </c>
      <c r="E76" s="55" t="s">
        <v>110</v>
      </c>
      <c r="F76" s="90">
        <v>60</v>
      </c>
      <c r="G76" s="5">
        <f t="shared" si="7"/>
        <v>1.5847860538827259E-2</v>
      </c>
    </row>
    <row r="77" spans="1:7" x14ac:dyDescent="0.25">
      <c r="A77" s="132" t="s">
        <v>14</v>
      </c>
      <c r="B77" s="91">
        <v>11710</v>
      </c>
      <c r="C77" s="5">
        <f t="shared" ref="C77:C97" si="8">B77/$B$98</f>
        <v>0.22466089825988528</v>
      </c>
      <c r="E77" s="55" t="s">
        <v>24</v>
      </c>
      <c r="F77" s="90">
        <v>49</v>
      </c>
      <c r="G77" s="5">
        <f t="shared" si="7"/>
        <v>1.2942419440042261E-2</v>
      </c>
    </row>
    <row r="78" spans="1:7" x14ac:dyDescent="0.25">
      <c r="A78" s="132" t="s">
        <v>201</v>
      </c>
      <c r="B78" s="92">
        <v>10625</v>
      </c>
      <c r="C78" s="5">
        <f t="shared" si="8"/>
        <v>0.20384475183700093</v>
      </c>
      <c r="E78" s="55" t="s">
        <v>30</v>
      </c>
      <c r="F78" s="90">
        <v>20</v>
      </c>
      <c r="G78" s="5">
        <f t="shared" si="7"/>
        <v>5.2826201796090863E-3</v>
      </c>
    </row>
    <row r="79" spans="1:7" x14ac:dyDescent="0.25">
      <c r="A79" s="132" t="s">
        <v>15</v>
      </c>
      <c r="B79" s="92">
        <v>8949</v>
      </c>
      <c r="C79" s="5">
        <f t="shared" si="8"/>
        <v>0.1716900408648773</v>
      </c>
      <c r="E79" s="55" t="s">
        <v>19</v>
      </c>
      <c r="F79" s="90">
        <v>15</v>
      </c>
      <c r="G79" s="5">
        <f t="shared" si="7"/>
        <v>3.9619651347068147E-3</v>
      </c>
    </row>
    <row r="80" spans="1:7" x14ac:dyDescent="0.25">
      <c r="A80" s="132" t="s">
        <v>18</v>
      </c>
      <c r="B80" s="92">
        <v>2262</v>
      </c>
      <c r="C80" s="5">
        <f t="shared" si="8"/>
        <v>4.3397348579321988E-2</v>
      </c>
      <c r="E80" s="55" t="s">
        <v>67</v>
      </c>
      <c r="F80" s="90">
        <v>14</v>
      </c>
      <c r="G80" s="5">
        <f t="shared" si="7"/>
        <v>3.6978341257263604E-3</v>
      </c>
    </row>
    <row r="81" spans="1:7" x14ac:dyDescent="0.25">
      <c r="A81" s="132" t="s">
        <v>20</v>
      </c>
      <c r="B81" s="92">
        <v>2253</v>
      </c>
      <c r="C81" s="5">
        <f t="shared" si="8"/>
        <v>4.3224680083648291E-2</v>
      </c>
      <c r="E81" s="55" t="s">
        <v>168</v>
      </c>
      <c r="F81" s="90">
        <v>14</v>
      </c>
      <c r="G81" s="5">
        <f t="shared" si="7"/>
        <v>3.6978341257263604E-3</v>
      </c>
    </row>
    <row r="82" spans="1:7" x14ac:dyDescent="0.25">
      <c r="A82" s="132" t="s">
        <v>16</v>
      </c>
      <c r="B82" s="92">
        <v>1966</v>
      </c>
      <c r="C82" s="5">
        <f t="shared" si="8"/>
        <v>3.7718473610498245E-2</v>
      </c>
      <c r="E82" s="55" t="s">
        <v>66</v>
      </c>
      <c r="F82" s="90">
        <v>14</v>
      </c>
      <c r="G82" s="5">
        <f t="shared" si="7"/>
        <v>3.6978341257263604E-3</v>
      </c>
    </row>
    <row r="83" spans="1:7" x14ac:dyDescent="0.25">
      <c r="A83" s="132" t="s">
        <v>23</v>
      </c>
      <c r="B83" s="92">
        <v>1930</v>
      </c>
      <c r="C83" s="5">
        <f t="shared" si="8"/>
        <v>3.7027799627803462E-2</v>
      </c>
      <c r="E83" s="55" t="s">
        <v>26</v>
      </c>
      <c r="F83" s="6">
        <v>8</v>
      </c>
      <c r="G83" s="5">
        <f t="shared" si="7"/>
        <v>2.1130480718436345E-3</v>
      </c>
    </row>
    <row r="84" spans="1:7" x14ac:dyDescent="0.25">
      <c r="A84" s="132" t="s">
        <v>17</v>
      </c>
      <c r="B84" s="92">
        <v>1645</v>
      </c>
      <c r="C84" s="5">
        <f t="shared" si="8"/>
        <v>3.1559963931469794E-2</v>
      </c>
      <c r="E84" s="13" t="s">
        <v>33</v>
      </c>
      <c r="F84" s="14">
        <v>196</v>
      </c>
      <c r="G84" s="15">
        <f t="shared" si="7"/>
        <v>5.1769677760169046E-2</v>
      </c>
    </row>
    <row r="85" spans="1:7" ht="15.75" thickBot="1" x14ac:dyDescent="0.3">
      <c r="A85" s="132" t="s">
        <v>19</v>
      </c>
      <c r="B85" s="92">
        <v>1056</v>
      </c>
      <c r="C85" s="5">
        <f t="shared" si="8"/>
        <v>2.0259770159046869E-2</v>
      </c>
      <c r="E85" s="56" t="s">
        <v>5</v>
      </c>
      <c r="F85" s="89">
        <f>SUM(F69:F84)</f>
        <v>3786</v>
      </c>
      <c r="G85" s="2"/>
    </row>
    <row r="86" spans="1:7" ht="30.75" customHeight="1" x14ac:dyDescent="0.25">
      <c r="A86" s="132" t="s">
        <v>24</v>
      </c>
      <c r="B86" s="92">
        <v>549</v>
      </c>
      <c r="C86" s="5">
        <f t="shared" si="8"/>
        <v>1.0532778236095389E-2</v>
      </c>
      <c r="E86" s="170" t="s">
        <v>180</v>
      </c>
      <c r="F86" s="170"/>
      <c r="G86" s="170"/>
    </row>
    <row r="87" spans="1:7" x14ac:dyDescent="0.25">
      <c r="A87" s="132" t="s">
        <v>29</v>
      </c>
      <c r="B87" s="92">
        <v>467</v>
      </c>
      <c r="C87" s="5">
        <f t="shared" si="8"/>
        <v>8.9595763866239467E-3</v>
      </c>
    </row>
    <row r="88" spans="1:7" x14ac:dyDescent="0.25">
      <c r="A88" s="132" t="s">
        <v>26</v>
      </c>
      <c r="B88" s="92">
        <v>314</v>
      </c>
      <c r="C88" s="5">
        <f t="shared" si="8"/>
        <v>6.0242119601711334E-3</v>
      </c>
    </row>
    <row r="89" spans="1:7" x14ac:dyDescent="0.25">
      <c r="A89" s="132" t="s">
        <v>30</v>
      </c>
      <c r="B89" s="92">
        <v>269</v>
      </c>
      <c r="C89" s="5">
        <f t="shared" si="8"/>
        <v>5.1608694818026588E-3</v>
      </c>
    </row>
    <row r="90" spans="1:7" x14ac:dyDescent="0.25">
      <c r="A90" s="132" t="s">
        <v>63</v>
      </c>
      <c r="B90" s="92">
        <v>239</v>
      </c>
      <c r="C90" s="5">
        <f t="shared" si="8"/>
        <v>4.5853078295570093E-3</v>
      </c>
    </row>
    <row r="91" spans="1:7" x14ac:dyDescent="0.25">
      <c r="A91" s="132" t="s">
        <v>130</v>
      </c>
      <c r="B91" s="92">
        <v>159</v>
      </c>
      <c r="C91" s="5">
        <f t="shared" si="8"/>
        <v>3.0504767569019433E-3</v>
      </c>
    </row>
    <row r="92" spans="1:7" x14ac:dyDescent="0.25">
      <c r="A92" s="132" t="s">
        <v>64</v>
      </c>
      <c r="B92" s="92">
        <v>98</v>
      </c>
      <c r="C92" s="5">
        <f t="shared" si="8"/>
        <v>1.8801680640024557E-3</v>
      </c>
      <c r="D92" s="54"/>
    </row>
    <row r="93" spans="1:7" x14ac:dyDescent="0.25">
      <c r="A93" s="132" t="s">
        <v>110</v>
      </c>
      <c r="B93" s="92">
        <v>83</v>
      </c>
      <c r="C93" s="5">
        <f t="shared" si="8"/>
        <v>1.5923872378796309E-3</v>
      </c>
    </row>
    <row r="94" spans="1:7" x14ac:dyDescent="0.25">
      <c r="A94" s="132" t="s">
        <v>65</v>
      </c>
      <c r="B94" s="92">
        <v>81</v>
      </c>
      <c r="C94" s="5">
        <f t="shared" si="8"/>
        <v>1.5540164610632543E-3</v>
      </c>
    </row>
    <row r="95" spans="1:7" x14ac:dyDescent="0.25">
      <c r="A95" s="132" t="s">
        <v>86</v>
      </c>
      <c r="B95" s="92">
        <v>70</v>
      </c>
      <c r="C95" s="5">
        <f t="shared" si="8"/>
        <v>1.3429771885731826E-3</v>
      </c>
    </row>
    <row r="96" spans="1:7" x14ac:dyDescent="0.25">
      <c r="A96" s="132" t="s">
        <v>111</v>
      </c>
      <c r="B96" s="92">
        <v>65</v>
      </c>
      <c r="C96" s="5">
        <f t="shared" si="8"/>
        <v>1.247050246532241E-3</v>
      </c>
    </row>
    <row r="97" spans="1:3" x14ac:dyDescent="0.25">
      <c r="A97" s="133" t="s">
        <v>33</v>
      </c>
      <c r="B97" s="111">
        <v>7333</v>
      </c>
      <c r="C97" s="15">
        <f t="shared" si="8"/>
        <v>0.14068645319724499</v>
      </c>
    </row>
    <row r="98" spans="1:3" ht="15.75" thickBot="1" x14ac:dyDescent="0.3">
      <c r="A98" s="134" t="s">
        <v>5</v>
      </c>
      <c r="B98" s="135">
        <f>SUM(B77:B97)</f>
        <v>52123</v>
      </c>
      <c r="C98" s="2"/>
    </row>
    <row r="99" spans="1:3" ht="15.75" thickBot="1" x14ac:dyDescent="0.3"/>
    <row r="100" spans="1:3" ht="33.75" customHeight="1" thickBot="1" x14ac:dyDescent="0.35">
      <c r="A100" s="162" t="s">
        <v>42</v>
      </c>
      <c r="B100" s="163"/>
      <c r="C100" s="164"/>
    </row>
    <row r="101" spans="1:3" x14ac:dyDescent="0.25">
      <c r="A101" s="181" t="s">
        <v>12</v>
      </c>
      <c r="B101" s="182" t="s">
        <v>1</v>
      </c>
      <c r="C101" s="11" t="s">
        <v>2</v>
      </c>
    </row>
    <row r="102" spans="1:3" x14ac:dyDescent="0.25">
      <c r="A102" s="132" t="s">
        <v>14</v>
      </c>
      <c r="B102" s="92">
        <f>199+1355+2006+1761+135+69</f>
        <v>5525</v>
      </c>
      <c r="C102" s="5">
        <f>B102/$B$127</f>
        <v>0.29057536552014307</v>
      </c>
    </row>
    <row r="103" spans="1:3" x14ac:dyDescent="0.25">
      <c r="A103" s="132" t="s">
        <v>13</v>
      </c>
      <c r="B103" s="92">
        <f>228+314+2143+157+1186+128+83</f>
        <v>4239</v>
      </c>
      <c r="C103" s="5">
        <f t="shared" ref="C103:C126" si="9">B103/$B$127</f>
        <v>0.22294099084884822</v>
      </c>
    </row>
    <row r="104" spans="1:3" x14ac:dyDescent="0.25">
      <c r="A104" s="132" t="s">
        <v>209</v>
      </c>
      <c r="B104" s="92">
        <f>747+103+86+161+1190+743</f>
        <v>3030</v>
      </c>
      <c r="C104" s="5">
        <f t="shared" si="9"/>
        <v>0.1593562638056169</v>
      </c>
    </row>
    <row r="105" spans="1:3" x14ac:dyDescent="0.25">
      <c r="A105" s="132" t="s">
        <v>23</v>
      </c>
      <c r="B105" s="92">
        <f>28+206+40+38+420+110</f>
        <v>842</v>
      </c>
      <c r="C105" s="5">
        <f t="shared" si="9"/>
        <v>4.4283159777006413E-2</v>
      </c>
    </row>
    <row r="106" spans="1:3" x14ac:dyDescent="0.25">
      <c r="A106" s="132" t="s">
        <v>20</v>
      </c>
      <c r="B106" s="92">
        <f>52+561+83+17</f>
        <v>713</v>
      </c>
      <c r="C106" s="5">
        <f t="shared" si="9"/>
        <v>3.7498685179341538E-2</v>
      </c>
    </row>
    <row r="107" spans="1:3" x14ac:dyDescent="0.25">
      <c r="A107" s="132" t="s">
        <v>17</v>
      </c>
      <c r="B107" s="92">
        <f>135+72+423</f>
        <v>630</v>
      </c>
      <c r="C107" s="5">
        <f t="shared" si="9"/>
        <v>3.3133480593247083E-2</v>
      </c>
    </row>
    <row r="108" spans="1:3" ht="18" customHeight="1" x14ac:dyDescent="0.25">
      <c r="A108" s="132" t="s">
        <v>24</v>
      </c>
      <c r="B108" s="92">
        <f>203+58+355</f>
        <v>616</v>
      </c>
      <c r="C108" s="5">
        <f t="shared" si="9"/>
        <v>3.2397181024508254E-2</v>
      </c>
    </row>
    <row r="109" spans="1:3" x14ac:dyDescent="0.25">
      <c r="A109" s="132" t="s">
        <v>16</v>
      </c>
      <c r="B109" s="92">
        <v>544</v>
      </c>
      <c r="C109" s="5">
        <f t="shared" si="9"/>
        <v>2.8610497528137161E-2</v>
      </c>
    </row>
    <row r="110" spans="1:3" x14ac:dyDescent="0.25">
      <c r="A110" s="132" t="s">
        <v>18</v>
      </c>
      <c r="B110" s="92">
        <f>85+254+70+109</f>
        <v>518</v>
      </c>
      <c r="C110" s="5">
        <f t="shared" si="9"/>
        <v>2.7243084043336488E-2</v>
      </c>
    </row>
    <row r="111" spans="1:3" x14ac:dyDescent="0.25">
      <c r="A111" s="132" t="s">
        <v>19</v>
      </c>
      <c r="B111" s="92">
        <f>43+18+70</f>
        <v>131</v>
      </c>
      <c r="C111" s="5">
        <f t="shared" si="9"/>
        <v>6.8896602503418537E-3</v>
      </c>
    </row>
    <row r="112" spans="1:3" x14ac:dyDescent="0.25">
      <c r="A112" s="132" t="s">
        <v>67</v>
      </c>
      <c r="B112" s="92">
        <f>76+45</f>
        <v>121</v>
      </c>
      <c r="C112" s="5">
        <f t="shared" si="9"/>
        <v>6.3637319869569789E-3</v>
      </c>
    </row>
    <row r="113" spans="1:4" x14ac:dyDescent="0.25">
      <c r="A113" s="132" t="s">
        <v>25</v>
      </c>
      <c r="B113" s="92">
        <f>51+16</f>
        <v>67</v>
      </c>
      <c r="C113" s="5">
        <f t="shared" si="9"/>
        <v>3.5237193646786577E-3</v>
      </c>
    </row>
    <row r="114" spans="1:4" x14ac:dyDescent="0.25">
      <c r="A114" s="132" t="s">
        <v>26</v>
      </c>
      <c r="B114" s="92">
        <f>19+42</f>
        <v>61</v>
      </c>
      <c r="C114" s="5">
        <f t="shared" si="9"/>
        <v>3.2081624066477334E-3</v>
      </c>
    </row>
    <row r="115" spans="1:4" x14ac:dyDescent="0.25">
      <c r="A115" s="132" t="s">
        <v>65</v>
      </c>
      <c r="B115" s="92">
        <v>58</v>
      </c>
      <c r="C115" s="5">
        <f t="shared" si="9"/>
        <v>3.0503839276322712E-3</v>
      </c>
    </row>
    <row r="116" spans="1:4" x14ac:dyDescent="0.25">
      <c r="A116" s="132" t="s">
        <v>30</v>
      </c>
      <c r="B116" s="92">
        <v>44</v>
      </c>
      <c r="C116" s="5">
        <f t="shared" si="9"/>
        <v>2.3140843588934468E-3</v>
      </c>
    </row>
    <row r="117" spans="1:4" x14ac:dyDescent="0.25">
      <c r="A117" s="132" t="s">
        <v>136</v>
      </c>
      <c r="B117" s="92">
        <v>42</v>
      </c>
      <c r="C117" s="5">
        <f t="shared" si="9"/>
        <v>2.208898706216472E-3</v>
      </c>
    </row>
    <row r="118" spans="1:4" x14ac:dyDescent="0.25">
      <c r="A118" s="132" t="s">
        <v>167</v>
      </c>
      <c r="B118" s="92">
        <v>38</v>
      </c>
      <c r="C118" s="5">
        <f>B118/$B$127</f>
        <v>1.9985274008625224E-3</v>
      </c>
    </row>
    <row r="119" spans="1:4" x14ac:dyDescent="0.25">
      <c r="A119" s="132" t="s">
        <v>87</v>
      </c>
      <c r="B119" s="92">
        <v>33</v>
      </c>
      <c r="C119" s="5">
        <f t="shared" si="9"/>
        <v>1.7355632691700852E-3</v>
      </c>
    </row>
    <row r="120" spans="1:4" x14ac:dyDescent="0.25">
      <c r="A120" s="132" t="s">
        <v>168</v>
      </c>
      <c r="B120" s="92">
        <v>28</v>
      </c>
      <c r="C120" s="5">
        <f t="shared" si="9"/>
        <v>1.472599137477648E-3</v>
      </c>
    </row>
    <row r="121" spans="1:4" x14ac:dyDescent="0.25">
      <c r="A121" s="132" t="s">
        <v>66</v>
      </c>
      <c r="B121" s="92">
        <v>27</v>
      </c>
      <c r="C121" s="5">
        <f t="shared" si="9"/>
        <v>1.4200063111391606E-3</v>
      </c>
    </row>
    <row r="122" spans="1:4" x14ac:dyDescent="0.25">
      <c r="A122" s="132" t="s">
        <v>63</v>
      </c>
      <c r="B122" s="92">
        <v>22</v>
      </c>
      <c r="C122" s="5">
        <f t="shared" si="9"/>
        <v>1.1570421794467234E-3</v>
      </c>
    </row>
    <row r="123" spans="1:4" x14ac:dyDescent="0.25">
      <c r="A123" s="132" t="s">
        <v>131</v>
      </c>
      <c r="B123" s="92">
        <v>21</v>
      </c>
      <c r="C123" s="5">
        <f t="shared" si="9"/>
        <v>1.104449353108236E-3</v>
      </c>
    </row>
    <row r="124" spans="1:4" x14ac:dyDescent="0.25">
      <c r="A124" s="132" t="s">
        <v>32</v>
      </c>
      <c r="B124" s="92">
        <v>19</v>
      </c>
      <c r="C124" s="5">
        <f t="shared" si="9"/>
        <v>9.9926370043126119E-4</v>
      </c>
    </row>
    <row r="125" spans="1:4" x14ac:dyDescent="0.25">
      <c r="A125" s="132" t="s">
        <v>63</v>
      </c>
      <c r="B125" s="92">
        <v>16</v>
      </c>
      <c r="C125" s="5">
        <f t="shared" si="9"/>
        <v>8.4148522141579889E-4</v>
      </c>
    </row>
    <row r="126" spans="1:4" x14ac:dyDescent="0.25">
      <c r="A126" s="133" t="s">
        <v>33</v>
      </c>
      <c r="B126" s="111">
        <f>47+146+68+1319+49</f>
        <v>1629</v>
      </c>
      <c r="C126" s="15">
        <f t="shared" si="9"/>
        <v>8.5673714105396023E-2</v>
      </c>
      <c r="D126" s="61"/>
    </row>
    <row r="127" spans="1:4" ht="15.75" thickBot="1" x14ac:dyDescent="0.3">
      <c r="A127" s="180" t="s">
        <v>5</v>
      </c>
      <c r="B127" s="183">
        <f>SUM(B102:B126)</f>
        <v>19014</v>
      </c>
      <c r="C127" s="2"/>
    </row>
  </sheetData>
  <mergeCells count="26">
    <mergeCell ref="E33:G33"/>
    <mergeCell ref="E39:G39"/>
    <mergeCell ref="E65:G65"/>
    <mergeCell ref="A1:F1"/>
    <mergeCell ref="A5:C5"/>
    <mergeCell ref="A3:C3"/>
    <mergeCell ref="A2:C2"/>
    <mergeCell ref="E2:G2"/>
    <mergeCell ref="E3:G3"/>
    <mergeCell ref="E4:G4"/>
    <mergeCell ref="A100:C100"/>
    <mergeCell ref="A64:C64"/>
    <mergeCell ref="A75:C75"/>
    <mergeCell ref="I5:J5"/>
    <mergeCell ref="A12:C12"/>
    <mergeCell ref="A24:C24"/>
    <mergeCell ref="A47:C47"/>
    <mergeCell ref="A53:C53"/>
    <mergeCell ref="E5:G5"/>
    <mergeCell ref="A41:C41"/>
    <mergeCell ref="E21:G21"/>
    <mergeCell ref="A35:C35"/>
    <mergeCell ref="E67:G67"/>
    <mergeCell ref="E86:G86"/>
    <mergeCell ref="E12:G12"/>
    <mergeCell ref="E23:G23"/>
  </mergeCells>
  <printOptions gridLines="1"/>
  <pageMargins left="0.7" right="0.7" top="0.75" bottom="0.75" header="0.3" footer="0.3"/>
  <pageSetup scale="69" fitToHeight="0"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54"/>
  <sheetViews>
    <sheetView topLeftCell="A55" workbookViewId="0">
      <selection activeCell="A41" sqref="A41:C69"/>
    </sheetView>
  </sheetViews>
  <sheetFormatPr defaultColWidth="9.140625" defaultRowHeight="15" x14ac:dyDescent="0.25"/>
  <cols>
    <col min="1" max="1" width="26.7109375" style="20" customWidth="1"/>
    <col min="2" max="2" width="10.7109375" style="20" bestFit="1" customWidth="1"/>
    <col min="3" max="3" width="7.85546875" style="20" customWidth="1"/>
    <col min="4" max="4" width="9.140625" style="20"/>
    <col min="5" max="5" width="33.85546875" style="20" bestFit="1" customWidth="1"/>
    <col min="6" max="6" width="18.42578125" style="20" bestFit="1" customWidth="1"/>
    <col min="7" max="7" width="14.42578125" style="20" customWidth="1"/>
    <col min="8" max="8" width="9.140625" style="20"/>
    <col min="9" max="9" width="26.7109375" style="20" bestFit="1" customWidth="1"/>
    <col min="10" max="12" width="9.140625" style="20"/>
    <col min="13" max="13" width="26" style="20" bestFit="1" customWidth="1"/>
    <col min="14" max="14" width="9.140625" style="20" customWidth="1"/>
    <col min="15" max="16384" width="9.140625" style="20"/>
  </cols>
  <sheetData>
    <row r="1" spans="1:16" ht="21" x14ac:dyDescent="0.35">
      <c r="A1" s="139" t="s">
        <v>85</v>
      </c>
      <c r="B1" s="139"/>
      <c r="C1" s="139"/>
      <c r="D1" s="139"/>
      <c r="E1" s="139"/>
      <c r="F1" s="139"/>
    </row>
    <row r="2" spans="1:16" ht="21" x14ac:dyDescent="0.35">
      <c r="A2" s="62" t="s">
        <v>173</v>
      </c>
      <c r="B2" s="82"/>
      <c r="C2" s="82"/>
      <c r="D2" s="82"/>
      <c r="E2" s="53"/>
      <c r="F2" s="78"/>
      <c r="G2" s="53"/>
      <c r="H2" s="53"/>
      <c r="I2" s="53"/>
      <c r="J2" s="53"/>
      <c r="K2" s="53"/>
      <c r="L2" s="53"/>
      <c r="M2" s="53"/>
      <c r="N2" s="53"/>
      <c r="O2" s="53"/>
      <c r="P2" s="53"/>
    </row>
    <row r="3" spans="1:16" ht="21" x14ac:dyDescent="0.35">
      <c r="A3" s="53" t="s">
        <v>174</v>
      </c>
      <c r="B3" s="82"/>
      <c r="C3" s="82"/>
      <c r="D3" s="82"/>
      <c r="E3" s="53"/>
      <c r="F3" s="78"/>
      <c r="G3" s="53"/>
      <c r="H3" s="53"/>
      <c r="I3" s="53"/>
      <c r="J3" s="53"/>
      <c r="K3" s="53"/>
      <c r="L3" s="53"/>
      <c r="M3" s="53"/>
      <c r="N3" s="53"/>
      <c r="O3" s="53"/>
      <c r="P3" s="53"/>
    </row>
    <row r="4" spans="1:16" ht="15.75" thickBot="1" x14ac:dyDescent="0.3">
      <c r="I4" s="53"/>
      <c r="J4" s="53"/>
      <c r="K4" s="53"/>
    </row>
    <row r="5" spans="1:16" ht="18" thickBot="1" x14ac:dyDescent="0.35">
      <c r="A5" s="140" t="s">
        <v>34</v>
      </c>
      <c r="B5" s="141"/>
      <c r="C5" s="142"/>
      <c r="E5" s="86" t="s">
        <v>190</v>
      </c>
      <c r="F5" s="87"/>
      <c r="G5" s="88"/>
      <c r="I5" s="53"/>
      <c r="J5" s="53"/>
      <c r="K5" s="53"/>
      <c r="M5" s="140" t="s">
        <v>62</v>
      </c>
      <c r="N5" s="142"/>
    </row>
    <row r="6" spans="1:16" ht="15" customHeight="1" x14ac:dyDescent="0.25">
      <c r="A6" s="12" t="s">
        <v>0</v>
      </c>
      <c r="B6" s="4" t="s">
        <v>1</v>
      </c>
      <c r="C6" s="11" t="s">
        <v>2</v>
      </c>
      <c r="E6" s="12" t="s">
        <v>0</v>
      </c>
      <c r="F6" s="4" t="s">
        <v>1</v>
      </c>
      <c r="G6" s="11" t="s">
        <v>2</v>
      </c>
      <c r="I6" s="53"/>
      <c r="J6" s="53"/>
      <c r="K6" s="53"/>
      <c r="M6" s="17" t="s">
        <v>68</v>
      </c>
      <c r="N6" s="57"/>
    </row>
    <row r="7" spans="1:16" ht="15" customHeight="1" x14ac:dyDescent="0.25">
      <c r="A7" s="22" t="s">
        <v>3</v>
      </c>
      <c r="B7" s="6">
        <v>101360</v>
      </c>
      <c r="C7" s="5">
        <f>B7/$B$9</f>
        <v>0.96170632661581079</v>
      </c>
      <c r="E7" s="55" t="s">
        <v>3</v>
      </c>
      <c r="F7" s="6">
        <v>3100</v>
      </c>
      <c r="G7" s="5">
        <v>0.89300000000000002</v>
      </c>
      <c r="I7" s="53"/>
      <c r="J7" s="53"/>
      <c r="K7" s="53"/>
      <c r="M7" s="55" t="s">
        <v>69</v>
      </c>
      <c r="N7" s="57"/>
    </row>
    <row r="8" spans="1:16" ht="15" customHeight="1" x14ac:dyDescent="0.25">
      <c r="A8" s="13" t="s">
        <v>4</v>
      </c>
      <c r="B8" s="14">
        <v>4036</v>
      </c>
      <c r="C8" s="15">
        <f>B8/$B$9</f>
        <v>3.8293673384189153E-2</v>
      </c>
      <c r="E8" s="13" t="s">
        <v>4</v>
      </c>
      <c r="F8" s="14">
        <v>371</v>
      </c>
      <c r="G8" s="15">
        <v>0.107</v>
      </c>
      <c r="I8" s="53"/>
      <c r="J8" s="53"/>
      <c r="K8" s="53"/>
      <c r="M8" s="55" t="s">
        <v>70</v>
      </c>
      <c r="N8" s="57"/>
    </row>
    <row r="9" spans="1:16" ht="15.75" customHeight="1" thickBot="1" x14ac:dyDescent="0.3">
      <c r="A9" s="23" t="s">
        <v>5</v>
      </c>
      <c r="B9" s="3">
        <f>SUM(B7:B8)</f>
        <v>105396</v>
      </c>
      <c r="C9" s="2"/>
      <c r="E9" s="56" t="s">
        <v>5</v>
      </c>
      <c r="F9" s="3">
        <v>3471</v>
      </c>
      <c r="G9" s="60"/>
      <c r="I9" s="53"/>
      <c r="J9" s="53"/>
      <c r="K9" s="53"/>
      <c r="M9" s="55" t="s">
        <v>71</v>
      </c>
      <c r="N9" s="57"/>
    </row>
    <row r="10" spans="1:16" ht="15" customHeight="1" thickBot="1" x14ac:dyDescent="0.3">
      <c r="A10" s="53" t="s">
        <v>192</v>
      </c>
      <c r="E10" s="53"/>
      <c r="F10" s="53"/>
      <c r="G10" s="53"/>
      <c r="I10" s="53"/>
      <c r="J10" s="53"/>
      <c r="K10" s="53"/>
      <c r="M10" s="55" t="s">
        <v>72</v>
      </c>
      <c r="N10" s="57"/>
    </row>
    <row r="11" spans="1:16" ht="15.75" customHeight="1" thickBot="1" x14ac:dyDescent="0.35">
      <c r="A11" s="53"/>
      <c r="B11" s="53"/>
      <c r="C11" s="53"/>
      <c r="E11" s="140" t="s">
        <v>188</v>
      </c>
      <c r="F11" s="141"/>
      <c r="G11" s="142"/>
      <c r="I11" s="53"/>
      <c r="J11" s="53"/>
      <c r="K11" s="53"/>
      <c r="M11" s="55" t="s">
        <v>73</v>
      </c>
      <c r="N11" s="57"/>
    </row>
    <row r="12" spans="1:16" ht="18" thickBot="1" x14ac:dyDescent="0.35">
      <c r="A12" s="140" t="s">
        <v>35</v>
      </c>
      <c r="B12" s="141"/>
      <c r="C12" s="142"/>
      <c r="E12" s="12" t="s">
        <v>0</v>
      </c>
      <c r="F12" s="4" t="s">
        <v>1</v>
      </c>
      <c r="G12" s="11" t="s">
        <v>2</v>
      </c>
      <c r="I12" s="53"/>
      <c r="J12" s="53"/>
      <c r="K12" s="53"/>
      <c r="M12" s="55" t="s">
        <v>74</v>
      </c>
      <c r="N12" s="57"/>
    </row>
    <row r="13" spans="1:16" ht="15" customHeight="1" x14ac:dyDescent="0.25">
      <c r="A13" s="12" t="s">
        <v>6</v>
      </c>
      <c r="B13" s="4" t="s">
        <v>7</v>
      </c>
      <c r="C13" s="11" t="s">
        <v>2</v>
      </c>
      <c r="E13" s="55" t="s">
        <v>3</v>
      </c>
      <c r="F13" s="6">
        <v>4900</v>
      </c>
      <c r="G13" s="5">
        <v>0.86899999999999999</v>
      </c>
      <c r="I13" s="53"/>
      <c r="J13" s="53"/>
      <c r="K13" s="53"/>
      <c r="M13" s="55" t="s">
        <v>75</v>
      </c>
      <c r="N13" s="57"/>
    </row>
    <row r="14" spans="1:16" ht="15" customHeight="1" x14ac:dyDescent="0.25">
      <c r="A14" s="22" t="s">
        <v>36</v>
      </c>
      <c r="B14" s="6">
        <v>3471</v>
      </c>
      <c r="C14" s="5">
        <f>B14/$B$21</f>
        <v>3.2932938631447112E-2</v>
      </c>
      <c r="E14" s="13" t="s">
        <v>4</v>
      </c>
      <c r="F14" s="14">
        <v>736</v>
      </c>
      <c r="G14" s="15">
        <v>0.13100000000000001</v>
      </c>
      <c r="I14" s="53"/>
      <c r="J14" s="53"/>
      <c r="K14" s="53"/>
      <c r="M14" s="55" t="s">
        <v>76</v>
      </c>
      <c r="N14" s="57"/>
    </row>
    <row r="15" spans="1:16" ht="15" customHeight="1" thickBot="1" x14ac:dyDescent="0.3">
      <c r="A15" s="22" t="s">
        <v>37</v>
      </c>
      <c r="B15" s="6">
        <v>5636</v>
      </c>
      <c r="C15" s="5">
        <f t="shared" ref="C15:C20" si="0">B15/$B$21</f>
        <v>5.3474515161865722E-2</v>
      </c>
      <c r="E15" s="56" t="s">
        <v>5</v>
      </c>
      <c r="F15" s="3">
        <v>5636</v>
      </c>
      <c r="G15" s="2"/>
      <c r="I15" s="53"/>
      <c r="J15" s="53"/>
      <c r="K15" s="53"/>
      <c r="M15" s="55" t="s">
        <v>77</v>
      </c>
      <c r="N15" s="57"/>
    </row>
    <row r="16" spans="1:16" ht="15.75" thickBot="1" x14ac:dyDescent="0.3">
      <c r="A16" s="22" t="s">
        <v>38</v>
      </c>
      <c r="B16" s="6">
        <v>7258</v>
      </c>
      <c r="C16" s="5">
        <f t="shared" si="0"/>
        <v>6.8864093513985355E-2</v>
      </c>
      <c r="I16" s="53"/>
      <c r="J16" s="53"/>
      <c r="K16" s="53"/>
      <c r="M16" s="55" t="s">
        <v>78</v>
      </c>
      <c r="N16" s="57"/>
    </row>
    <row r="17" spans="1:47" ht="18" thickBot="1" x14ac:dyDescent="0.35">
      <c r="A17" s="22" t="s">
        <v>39</v>
      </c>
      <c r="B17" s="6">
        <v>7701</v>
      </c>
      <c r="C17" s="5">
        <f t="shared" si="0"/>
        <v>7.3067289081179557E-2</v>
      </c>
      <c r="E17" s="140" t="s">
        <v>44</v>
      </c>
      <c r="F17" s="141"/>
      <c r="G17" s="142"/>
      <c r="M17" s="55" t="s">
        <v>79</v>
      </c>
      <c r="N17" s="57"/>
    </row>
    <row r="18" spans="1:47" x14ac:dyDescent="0.25">
      <c r="A18" s="22" t="s">
        <v>40</v>
      </c>
      <c r="B18" s="6">
        <v>10248</v>
      </c>
      <c r="C18" s="5">
        <f t="shared" si="0"/>
        <v>9.7233291586018442E-2</v>
      </c>
      <c r="E18" s="12" t="s">
        <v>45</v>
      </c>
      <c r="F18" s="4" t="s">
        <v>7</v>
      </c>
      <c r="G18" s="11" t="s">
        <v>2</v>
      </c>
      <c r="M18" s="55" t="s">
        <v>80</v>
      </c>
      <c r="N18" s="57"/>
    </row>
    <row r="19" spans="1:47" x14ac:dyDescent="0.25">
      <c r="A19" s="22" t="s">
        <v>8</v>
      </c>
      <c r="B19" s="6">
        <v>68407</v>
      </c>
      <c r="C19" s="5">
        <f t="shared" si="0"/>
        <v>0.64904740217845081</v>
      </c>
      <c r="E19" s="22" t="s">
        <v>46</v>
      </c>
      <c r="F19" s="6">
        <v>425</v>
      </c>
      <c r="G19" s="5">
        <f t="shared" ref="G19:G25" si="1">F19/$F$26</f>
        <v>0.10530227948463826</v>
      </c>
      <c r="M19" s="55" t="s">
        <v>81</v>
      </c>
      <c r="N19" s="57"/>
    </row>
    <row r="20" spans="1:47" x14ac:dyDescent="0.25">
      <c r="A20" s="13" t="s">
        <v>9</v>
      </c>
      <c r="B20" s="14">
        <v>2675</v>
      </c>
      <c r="C20" s="15">
        <f t="shared" si="0"/>
        <v>2.5380469847053021E-2</v>
      </c>
      <c r="E20" s="22" t="s">
        <v>47</v>
      </c>
      <c r="F20" s="6">
        <v>97</v>
      </c>
      <c r="G20" s="5">
        <f t="shared" si="1"/>
        <v>2.4033696729435085E-2</v>
      </c>
      <c r="M20" s="55" t="s">
        <v>82</v>
      </c>
      <c r="N20" s="57"/>
    </row>
    <row r="21" spans="1:47" ht="15.75" thickBot="1" x14ac:dyDescent="0.3">
      <c r="A21" s="23" t="s">
        <v>5</v>
      </c>
      <c r="B21" s="3">
        <f>SUM(B14:B20)</f>
        <v>105396</v>
      </c>
      <c r="C21" s="2"/>
      <c r="E21" s="22" t="s">
        <v>48</v>
      </c>
      <c r="F21" s="6">
        <v>385</v>
      </c>
      <c r="G21" s="5">
        <f t="shared" si="1"/>
        <v>9.5391476709613482E-2</v>
      </c>
      <c r="M21" s="55" t="s">
        <v>83</v>
      </c>
      <c r="N21" s="57"/>
    </row>
    <row r="22" spans="1:47" x14ac:dyDescent="0.25">
      <c r="A22" s="53" t="s">
        <v>192</v>
      </c>
      <c r="B22" s="53"/>
      <c r="C22" s="53"/>
      <c r="D22" s="53"/>
      <c r="E22" s="22" t="s">
        <v>49</v>
      </c>
      <c r="F22" s="6">
        <v>1000</v>
      </c>
      <c r="G22" s="5">
        <f t="shared" si="1"/>
        <v>0.24777006937561943</v>
      </c>
      <c r="M22" s="55" t="s">
        <v>84</v>
      </c>
      <c r="N22" s="57"/>
    </row>
    <row r="23" spans="1:47" ht="15.75" thickBot="1" x14ac:dyDescent="0.3">
      <c r="A23" s="53"/>
      <c r="B23" s="53"/>
      <c r="C23" s="53"/>
      <c r="D23" s="53"/>
      <c r="E23" s="22" t="s">
        <v>50</v>
      </c>
      <c r="F23" s="6">
        <v>1003</v>
      </c>
      <c r="G23" s="5">
        <f t="shared" si="1"/>
        <v>0.24851337958374628</v>
      </c>
      <c r="M23" s="55"/>
      <c r="N23" s="57"/>
    </row>
    <row r="24" spans="1:47" ht="18" thickBot="1" x14ac:dyDescent="0.35">
      <c r="A24" s="140" t="s">
        <v>10</v>
      </c>
      <c r="B24" s="141"/>
      <c r="C24" s="142"/>
      <c r="E24" s="22" t="s">
        <v>51</v>
      </c>
      <c r="F24" s="6">
        <v>436</v>
      </c>
      <c r="G24" s="5">
        <f t="shared" si="1"/>
        <v>0.10802775024777007</v>
      </c>
      <c r="M24" s="55"/>
      <c r="N24" s="57"/>
    </row>
    <row r="25" spans="1:47" x14ac:dyDescent="0.25">
      <c r="A25" s="12" t="s">
        <v>6</v>
      </c>
      <c r="B25" s="4" t="s">
        <v>7</v>
      </c>
      <c r="C25" s="11" t="s">
        <v>2</v>
      </c>
      <c r="E25" s="13" t="s">
        <v>52</v>
      </c>
      <c r="F25" s="14">
        <v>690</v>
      </c>
      <c r="G25" s="15">
        <f t="shared" si="1"/>
        <v>0.17096134786917741</v>
      </c>
    </row>
    <row r="26" spans="1:47" ht="15.75" thickBot="1" x14ac:dyDescent="0.3">
      <c r="A26" s="22" t="s">
        <v>36</v>
      </c>
      <c r="B26" s="6">
        <v>371</v>
      </c>
      <c r="C26" s="5">
        <f>B26/$B$33</f>
        <v>9.1922695738354807E-2</v>
      </c>
      <c r="E26" s="23" t="s">
        <v>5</v>
      </c>
      <c r="F26" s="3">
        <f>SUM(F19:F25)</f>
        <v>4036</v>
      </c>
      <c r="G26" s="2"/>
    </row>
    <row r="27" spans="1:47" ht="15.75" thickBot="1" x14ac:dyDescent="0.3">
      <c r="A27" s="22" t="s">
        <v>37</v>
      </c>
      <c r="B27" s="6">
        <v>736</v>
      </c>
      <c r="C27" s="5">
        <f t="shared" ref="C27:C32" si="2">B27/$B$33</f>
        <v>0.18235877106045589</v>
      </c>
    </row>
    <row r="28" spans="1:47" ht="18" thickBot="1" x14ac:dyDescent="0.35">
      <c r="A28" s="22" t="s">
        <v>38</v>
      </c>
      <c r="B28" s="6">
        <v>320</v>
      </c>
      <c r="C28" s="5">
        <f t="shared" si="2"/>
        <v>7.9286422200198214E-2</v>
      </c>
      <c r="E28" s="136" t="s">
        <v>53</v>
      </c>
      <c r="F28" s="137"/>
      <c r="G28" s="138"/>
    </row>
    <row r="29" spans="1:47" x14ac:dyDescent="0.25">
      <c r="A29" s="22" t="s">
        <v>39</v>
      </c>
      <c r="B29" s="6">
        <v>225</v>
      </c>
      <c r="C29" s="5">
        <f t="shared" si="2"/>
        <v>5.5748265609514368E-2</v>
      </c>
      <c r="E29" s="12" t="s">
        <v>45</v>
      </c>
      <c r="F29" s="4" t="s">
        <v>7</v>
      </c>
      <c r="G29" s="11" t="s">
        <v>2</v>
      </c>
    </row>
    <row r="30" spans="1:47" x14ac:dyDescent="0.25">
      <c r="A30" s="22" t="s">
        <v>40</v>
      </c>
      <c r="B30" s="6">
        <v>454</v>
      </c>
      <c r="C30" s="5">
        <f t="shared" si="2"/>
        <v>0.11248761149653122</v>
      </c>
      <c r="E30" s="22" t="s">
        <v>46</v>
      </c>
      <c r="F30" s="6">
        <v>85</v>
      </c>
      <c r="G30" s="5">
        <f t="shared" ref="G30:G36" si="3">F30/$F$37</f>
        <v>7.6784101174345074E-2</v>
      </c>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row>
    <row r="31" spans="1:47" x14ac:dyDescent="0.25">
      <c r="A31" s="22" t="s">
        <v>8</v>
      </c>
      <c r="B31" s="6">
        <v>1761</v>
      </c>
      <c r="C31" s="5">
        <f t="shared" si="2"/>
        <v>0.43632309217046583</v>
      </c>
      <c r="E31" s="22" t="s">
        <v>47</v>
      </c>
      <c r="F31" s="6">
        <v>56</v>
      </c>
      <c r="G31" s="5">
        <f t="shared" si="3"/>
        <v>5.0587172538392053E-2</v>
      </c>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row>
    <row r="32" spans="1:47" x14ac:dyDescent="0.25">
      <c r="A32" s="13" t="s">
        <v>9</v>
      </c>
      <c r="B32" s="14">
        <v>169</v>
      </c>
      <c r="C32" s="15">
        <f t="shared" si="2"/>
        <v>4.187314172447968E-2</v>
      </c>
      <c r="E32" s="22" t="s">
        <v>48</v>
      </c>
      <c r="F32" s="6">
        <v>183</v>
      </c>
      <c r="G32" s="5">
        <f t="shared" si="3"/>
        <v>0.16531165311653118</v>
      </c>
      <c r="O32" s="53"/>
      <c r="P32" s="53"/>
    </row>
    <row r="33" spans="1:16" ht="15.75" thickBot="1" x14ac:dyDescent="0.3">
      <c r="A33" s="23" t="s">
        <v>5</v>
      </c>
      <c r="B33" s="3">
        <f>SUM(B26:B32)</f>
        <v>4036</v>
      </c>
      <c r="C33" s="2"/>
      <c r="E33" s="22" t="s">
        <v>49</v>
      </c>
      <c r="F33" s="6">
        <v>220</v>
      </c>
      <c r="G33" s="5">
        <f t="shared" si="3"/>
        <v>0.19873532068654021</v>
      </c>
      <c r="N33" s="53"/>
      <c r="O33" s="53"/>
      <c r="P33" s="53"/>
    </row>
    <row r="34" spans="1:16" ht="15.75" thickBot="1" x14ac:dyDescent="0.3">
      <c r="E34" s="22" t="s">
        <v>50</v>
      </c>
      <c r="F34" s="6">
        <v>194</v>
      </c>
      <c r="G34" s="5">
        <f t="shared" si="3"/>
        <v>0.17524841915085818</v>
      </c>
      <c r="N34" s="53"/>
    </row>
    <row r="35" spans="1:16" ht="33" customHeight="1" thickBot="1" x14ac:dyDescent="0.35">
      <c r="A35" s="136" t="s">
        <v>41</v>
      </c>
      <c r="B35" s="137"/>
      <c r="C35" s="138"/>
      <c r="E35" s="22" t="s">
        <v>51</v>
      </c>
      <c r="F35" s="6">
        <v>174</v>
      </c>
      <c r="G35" s="5">
        <f t="shared" si="3"/>
        <v>0.15718157181571815</v>
      </c>
    </row>
    <row r="36" spans="1:16" x14ac:dyDescent="0.25">
      <c r="A36" s="12" t="s">
        <v>6</v>
      </c>
      <c r="B36" s="4" t="s">
        <v>7</v>
      </c>
      <c r="C36" s="11" t="s">
        <v>2</v>
      </c>
      <c r="E36" s="13" t="s">
        <v>52</v>
      </c>
      <c r="F36" s="14">
        <v>195</v>
      </c>
      <c r="G36" s="15">
        <f t="shared" si="3"/>
        <v>0.17615176151761516</v>
      </c>
    </row>
    <row r="37" spans="1:16" ht="15.75" thickBot="1" x14ac:dyDescent="0.3">
      <c r="A37" s="22" t="s">
        <v>36</v>
      </c>
      <c r="B37" s="6">
        <f>B26</f>
        <v>371</v>
      </c>
      <c r="C37" s="5">
        <f>B37/$B$39</f>
        <v>0.33514001806684734</v>
      </c>
      <c r="E37" s="23" t="s">
        <v>5</v>
      </c>
      <c r="F37" s="3">
        <f>SUM(F30:F36)</f>
        <v>1107</v>
      </c>
      <c r="G37" s="2"/>
    </row>
    <row r="38" spans="1:16" x14ac:dyDescent="0.25">
      <c r="A38" s="13" t="s">
        <v>37</v>
      </c>
      <c r="B38" s="14">
        <f>B27</f>
        <v>736</v>
      </c>
      <c r="C38" s="15">
        <f>B38/$B$39</f>
        <v>0.66485998193315266</v>
      </c>
      <c r="E38" s="63" t="s">
        <v>175</v>
      </c>
      <c r="F38" s="53"/>
      <c r="G38" s="53"/>
      <c r="H38" s="53"/>
      <c r="I38" s="53"/>
      <c r="J38" s="53"/>
      <c r="K38" s="53"/>
      <c r="L38" s="53"/>
      <c r="M38" s="53"/>
    </row>
    <row r="39" spans="1:16" ht="15.75" thickBot="1" x14ac:dyDescent="0.3">
      <c r="A39" s="23" t="s">
        <v>5</v>
      </c>
      <c r="B39" s="3">
        <f>SUM(B37:B38)</f>
        <v>1107</v>
      </c>
      <c r="C39" s="2"/>
      <c r="E39" s="66" t="s">
        <v>176</v>
      </c>
      <c r="F39" s="53"/>
      <c r="G39" s="53"/>
      <c r="H39" s="53"/>
      <c r="I39" s="53"/>
      <c r="J39" s="53"/>
      <c r="K39" s="53"/>
      <c r="L39" s="53"/>
      <c r="M39" s="53"/>
    </row>
    <row r="40" spans="1:16" ht="15.75" thickBot="1" x14ac:dyDescent="0.3">
      <c r="E40" s="66" t="s">
        <v>177</v>
      </c>
      <c r="F40" s="53"/>
      <c r="G40" s="53"/>
      <c r="H40" s="53"/>
      <c r="I40" s="53"/>
      <c r="J40" s="53"/>
      <c r="K40" s="53"/>
      <c r="L40" s="53"/>
      <c r="M40" s="53"/>
    </row>
    <row r="41" spans="1:16" ht="18" thickBot="1" x14ac:dyDescent="0.35">
      <c r="A41" s="140" t="s">
        <v>11</v>
      </c>
      <c r="B41" s="141"/>
      <c r="C41" s="142"/>
    </row>
    <row r="42" spans="1:16" ht="18" thickBot="1" x14ac:dyDescent="0.35">
      <c r="A42" s="12" t="s">
        <v>12</v>
      </c>
      <c r="B42" s="4" t="s">
        <v>1</v>
      </c>
      <c r="C42" s="11" t="s">
        <v>2</v>
      </c>
      <c r="E42" s="140" t="s">
        <v>169</v>
      </c>
      <c r="F42" s="141"/>
      <c r="G42" s="142"/>
    </row>
    <row r="43" spans="1:16" x14ac:dyDescent="0.25">
      <c r="A43" s="18" t="s">
        <v>15</v>
      </c>
      <c r="B43" s="6">
        <v>1190</v>
      </c>
      <c r="C43" s="5">
        <f t="shared" ref="C43:C53" si="4">B43/$B$54</f>
        <v>0.29484638255698714</v>
      </c>
      <c r="E43" s="12" t="s">
        <v>54</v>
      </c>
      <c r="F43" s="4" t="s">
        <v>1</v>
      </c>
      <c r="G43" s="11" t="s">
        <v>2</v>
      </c>
    </row>
    <row r="44" spans="1:16" x14ac:dyDescent="0.25">
      <c r="A44" s="18" t="s">
        <v>13</v>
      </c>
      <c r="B44" s="6">
        <v>642</v>
      </c>
      <c r="C44" s="5">
        <f t="shared" si="4"/>
        <v>0.15906838453914768</v>
      </c>
      <c r="E44" s="22" t="s">
        <v>55</v>
      </c>
      <c r="F44" s="6">
        <v>39938</v>
      </c>
      <c r="G44" s="5">
        <f>F44/$F$46</f>
        <v>0.9820014752889108</v>
      </c>
    </row>
    <row r="45" spans="1:16" x14ac:dyDescent="0.25">
      <c r="A45" s="18" t="s">
        <v>24</v>
      </c>
      <c r="B45" s="6">
        <v>366</v>
      </c>
      <c r="C45" s="5">
        <f t="shared" si="4"/>
        <v>9.0683845391476711E-2</v>
      </c>
      <c r="E45" s="13" t="s">
        <v>58</v>
      </c>
      <c r="F45" s="14">
        <v>732</v>
      </c>
      <c r="G45" s="15">
        <f>F45/$F$46</f>
        <v>1.7998524711089255E-2</v>
      </c>
    </row>
    <row r="46" spans="1:16" ht="15.75" thickBot="1" x14ac:dyDescent="0.3">
      <c r="A46" s="18" t="s">
        <v>14</v>
      </c>
      <c r="B46" s="6">
        <v>269</v>
      </c>
      <c r="C46" s="5">
        <f t="shared" si="4"/>
        <v>6.6650148662041622E-2</v>
      </c>
      <c r="E46" s="23" t="s">
        <v>5</v>
      </c>
      <c r="F46" s="3">
        <f>SUM(F44:F45)</f>
        <v>40670</v>
      </c>
      <c r="G46" s="2"/>
    </row>
    <row r="47" spans="1:16" x14ac:dyDescent="0.25">
      <c r="A47" s="18" t="s">
        <v>17</v>
      </c>
      <c r="B47" s="6">
        <v>187</v>
      </c>
      <c r="C47" s="5">
        <f t="shared" si="4"/>
        <v>4.6333002973240833E-2</v>
      </c>
      <c r="E47" s="53" t="s">
        <v>186</v>
      </c>
      <c r="F47" s="53"/>
      <c r="G47" s="53"/>
      <c r="H47" s="53"/>
    </row>
    <row r="48" spans="1:16" ht="15.75" thickBot="1" x14ac:dyDescent="0.3">
      <c r="A48" s="18" t="s">
        <v>63</v>
      </c>
      <c r="B48" s="6">
        <v>147</v>
      </c>
      <c r="C48" s="5">
        <f t="shared" si="4"/>
        <v>3.6422200198216056E-2</v>
      </c>
      <c r="E48" s="53"/>
      <c r="F48" s="53"/>
      <c r="G48" s="53"/>
    </row>
    <row r="49" spans="1:47" ht="18" thickBot="1" x14ac:dyDescent="0.35">
      <c r="A49" s="18" t="s">
        <v>18</v>
      </c>
      <c r="B49" s="6">
        <v>144</v>
      </c>
      <c r="C49" s="5">
        <f t="shared" si="4"/>
        <v>3.5678889990089196E-2</v>
      </c>
      <c r="E49" s="136" t="s">
        <v>56</v>
      </c>
      <c r="F49" s="137"/>
      <c r="G49" s="138"/>
    </row>
    <row r="50" spans="1:47" x14ac:dyDescent="0.25">
      <c r="A50" s="18" t="s">
        <v>27</v>
      </c>
      <c r="B50" s="6">
        <v>125</v>
      </c>
      <c r="C50" s="5">
        <f t="shared" si="4"/>
        <v>3.0971258671952429E-2</v>
      </c>
      <c r="E50" s="12" t="s">
        <v>6</v>
      </c>
      <c r="F50" s="4" t="s">
        <v>7</v>
      </c>
      <c r="G50" s="11" t="s">
        <v>2</v>
      </c>
    </row>
    <row r="51" spans="1:47" s="21" customFormat="1" x14ac:dyDescent="0.25">
      <c r="A51" s="18" t="s">
        <v>30</v>
      </c>
      <c r="B51" s="6">
        <v>102</v>
      </c>
      <c r="C51" s="5">
        <f t="shared" si="4"/>
        <v>2.5272547076313181E-2</v>
      </c>
      <c r="D51" s="20"/>
      <c r="E51" s="22" t="s">
        <v>36</v>
      </c>
      <c r="F51" s="6">
        <v>650</v>
      </c>
      <c r="G51" s="5">
        <f t="shared" ref="G51:G56" si="5">F51/$F$57</f>
        <v>2.1610479420174213E-2</v>
      </c>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row>
    <row r="52" spans="1:47" x14ac:dyDescent="0.25">
      <c r="A52" s="18" t="s">
        <v>23</v>
      </c>
      <c r="B52" s="6">
        <v>98</v>
      </c>
      <c r="C52" s="5">
        <f t="shared" si="4"/>
        <v>2.4281466798810703E-2</v>
      </c>
      <c r="D52" s="21"/>
      <c r="E52" s="22" t="s">
        <v>37</v>
      </c>
      <c r="F52" s="6">
        <v>1190</v>
      </c>
      <c r="G52" s="5">
        <f t="shared" si="5"/>
        <v>3.9563800784626638E-2</v>
      </c>
    </row>
    <row r="53" spans="1:47" x14ac:dyDescent="0.25">
      <c r="A53" s="19" t="s">
        <v>33</v>
      </c>
      <c r="B53" s="14">
        <v>766</v>
      </c>
      <c r="C53" s="15">
        <f t="shared" si="4"/>
        <v>0.18979187314172449</v>
      </c>
      <c r="E53" s="22" t="s">
        <v>38</v>
      </c>
      <c r="F53" s="6">
        <v>1680</v>
      </c>
      <c r="G53" s="5">
        <f t="shared" si="5"/>
        <v>5.5854777578296426E-2</v>
      </c>
    </row>
    <row r="54" spans="1:47" ht="15.75" thickBot="1" x14ac:dyDescent="0.3">
      <c r="A54" s="23" t="s">
        <v>5</v>
      </c>
      <c r="B54" s="3">
        <f>SUM(B43:B53)</f>
        <v>4036</v>
      </c>
      <c r="C54" s="2"/>
      <c r="E54" s="22" t="s">
        <v>39</v>
      </c>
      <c r="F54" s="6">
        <v>2085</v>
      </c>
      <c r="G54" s="5">
        <f t="shared" si="5"/>
        <v>6.9319768601635745E-2</v>
      </c>
    </row>
    <row r="55" spans="1:47" ht="15.75" thickBot="1" x14ac:dyDescent="0.3">
      <c r="E55" s="22" t="s">
        <v>40</v>
      </c>
      <c r="F55" s="6">
        <v>2958</v>
      </c>
      <c r="G55" s="5">
        <f t="shared" si="5"/>
        <v>9.8344304807500504E-2</v>
      </c>
    </row>
    <row r="56" spans="1:47" ht="35.25" customHeight="1" thickBot="1" x14ac:dyDescent="0.35">
      <c r="A56" s="136" t="s">
        <v>42</v>
      </c>
      <c r="B56" s="137"/>
      <c r="C56" s="138"/>
      <c r="E56" s="13" t="s">
        <v>8</v>
      </c>
      <c r="F56" s="14">
        <v>21515</v>
      </c>
      <c r="G56" s="15">
        <f t="shared" si="5"/>
        <v>0.7153068688077665</v>
      </c>
    </row>
    <row r="57" spans="1:47" ht="15.75" thickBot="1" x14ac:dyDescent="0.3">
      <c r="A57" s="12" t="s">
        <v>12</v>
      </c>
      <c r="B57" s="4" t="s">
        <v>1</v>
      </c>
      <c r="C57" s="11" t="s">
        <v>2</v>
      </c>
      <c r="E57" s="23" t="s">
        <v>5</v>
      </c>
      <c r="F57" s="3">
        <f>SUM(F51:F56)</f>
        <v>30078</v>
      </c>
      <c r="G57" s="2"/>
      <c r="H57" s="53"/>
      <c r="I57" s="53"/>
      <c r="J57" s="53"/>
      <c r="K57" s="53"/>
      <c r="L57" s="53"/>
      <c r="M57" s="53"/>
    </row>
    <row r="58" spans="1:47" x14ac:dyDescent="0.25">
      <c r="A58" s="22" t="s">
        <v>13</v>
      </c>
      <c r="B58" s="6">
        <v>228</v>
      </c>
      <c r="C58" s="5">
        <f t="shared" ref="C58:C68" si="6">B58/$B$69</f>
        <v>0.20596205962059622</v>
      </c>
      <c r="E58" s="67" t="s">
        <v>178</v>
      </c>
      <c r="F58" s="83"/>
      <c r="G58" s="83"/>
    </row>
    <row r="59" spans="1:47" ht="15.75" thickBot="1" x14ac:dyDescent="0.3">
      <c r="A59" s="22" t="s">
        <v>24</v>
      </c>
      <c r="B59" s="6">
        <v>203</v>
      </c>
      <c r="C59" s="5">
        <f t="shared" si="6"/>
        <v>0.18337850045167117</v>
      </c>
    </row>
    <row r="60" spans="1:47" ht="18" thickBot="1" x14ac:dyDescent="0.35">
      <c r="A60" s="22" t="s">
        <v>14</v>
      </c>
      <c r="B60" s="6">
        <v>199</v>
      </c>
      <c r="C60" s="5">
        <f t="shared" si="6"/>
        <v>0.17976513098464317</v>
      </c>
      <c r="E60" s="136" t="s">
        <v>57</v>
      </c>
      <c r="F60" s="137"/>
      <c r="G60" s="138"/>
    </row>
    <row r="61" spans="1:47" x14ac:dyDescent="0.25">
      <c r="A61" s="22" t="s">
        <v>17</v>
      </c>
      <c r="B61" s="6">
        <v>135</v>
      </c>
      <c r="C61" s="5">
        <f t="shared" si="6"/>
        <v>0.12195121951219512</v>
      </c>
      <c r="E61" s="12" t="s">
        <v>6</v>
      </c>
      <c r="F61" s="4" t="s">
        <v>7</v>
      </c>
      <c r="G61" s="11" t="s">
        <v>2</v>
      </c>
    </row>
    <row r="62" spans="1:47" x14ac:dyDescent="0.25">
      <c r="A62" s="22" t="s">
        <v>15</v>
      </c>
      <c r="B62" s="6">
        <v>103</v>
      </c>
      <c r="C62" s="5">
        <f t="shared" si="6"/>
        <v>9.3044263775971095E-2</v>
      </c>
      <c r="E62" s="22" t="s">
        <v>36</v>
      </c>
      <c r="F62" s="6">
        <v>39</v>
      </c>
      <c r="G62" s="5">
        <f t="shared" ref="G62:G67" si="7">F62/$F$68</f>
        <v>6.8661971830985921E-2</v>
      </c>
    </row>
    <row r="63" spans="1:47" x14ac:dyDescent="0.25">
      <c r="A63" s="22" t="s">
        <v>67</v>
      </c>
      <c r="B63" s="6">
        <v>76</v>
      </c>
      <c r="C63" s="5">
        <f t="shared" si="6"/>
        <v>6.8654019873532063E-2</v>
      </c>
      <c r="E63" s="22" t="s">
        <v>37</v>
      </c>
      <c r="F63" s="6">
        <v>63</v>
      </c>
      <c r="G63" s="5">
        <f t="shared" si="7"/>
        <v>0.11091549295774648</v>
      </c>
    </row>
    <row r="64" spans="1:47" x14ac:dyDescent="0.25">
      <c r="A64" s="22" t="s">
        <v>167</v>
      </c>
      <c r="B64" s="6">
        <v>38</v>
      </c>
      <c r="C64" s="5">
        <f t="shared" si="6"/>
        <v>3.4327009936766031E-2</v>
      </c>
      <c r="E64" s="22" t="s">
        <v>38</v>
      </c>
      <c r="F64" s="6">
        <v>56</v>
      </c>
      <c r="G64" s="5">
        <f t="shared" si="7"/>
        <v>9.8591549295774641E-2</v>
      </c>
    </row>
    <row r="65" spans="1:7" x14ac:dyDescent="0.25">
      <c r="A65" s="22" t="s">
        <v>23</v>
      </c>
      <c r="B65" s="6">
        <v>28</v>
      </c>
      <c r="C65" s="5">
        <f t="shared" si="6"/>
        <v>2.5293586269196026E-2</v>
      </c>
      <c r="E65" s="22" t="s">
        <v>39</v>
      </c>
      <c r="F65" s="6">
        <v>24</v>
      </c>
      <c r="G65" s="5">
        <f t="shared" si="7"/>
        <v>4.2253521126760563E-2</v>
      </c>
    </row>
    <row r="66" spans="1:7" x14ac:dyDescent="0.25">
      <c r="A66" s="22" t="s">
        <v>66</v>
      </c>
      <c r="B66" s="6">
        <v>27</v>
      </c>
      <c r="C66" s="5">
        <f t="shared" si="6"/>
        <v>2.4390243902439025E-2</v>
      </c>
      <c r="E66" s="22" t="s">
        <v>40</v>
      </c>
      <c r="F66" s="6">
        <v>94</v>
      </c>
      <c r="G66" s="5">
        <f t="shared" si="7"/>
        <v>0.16549295774647887</v>
      </c>
    </row>
    <row r="67" spans="1:7" x14ac:dyDescent="0.25">
      <c r="A67" s="22" t="s">
        <v>65</v>
      </c>
      <c r="B67" s="6">
        <v>23</v>
      </c>
      <c r="C67" s="5">
        <f t="shared" si="6"/>
        <v>2.077687443541102E-2</v>
      </c>
      <c r="E67" s="13" t="s">
        <v>8</v>
      </c>
      <c r="F67" s="14">
        <v>292</v>
      </c>
      <c r="G67" s="15">
        <f t="shared" si="7"/>
        <v>0.5140845070422535</v>
      </c>
    </row>
    <row r="68" spans="1:7" ht="15.75" thickBot="1" x14ac:dyDescent="0.3">
      <c r="A68" s="13" t="s">
        <v>33</v>
      </c>
      <c r="B68" s="14">
        <v>47</v>
      </c>
      <c r="C68" s="15">
        <f t="shared" si="6"/>
        <v>4.2457091237579042E-2</v>
      </c>
      <c r="E68" s="23" t="s">
        <v>5</v>
      </c>
      <c r="F68" s="3">
        <f>SUM(F62:F67)</f>
        <v>568</v>
      </c>
      <c r="G68" s="2"/>
    </row>
    <row r="69" spans="1:7" ht="15.75" thickBot="1" x14ac:dyDescent="0.3">
      <c r="A69" s="23" t="s">
        <v>5</v>
      </c>
      <c r="B69" s="3">
        <f>SUM(B58:B68)</f>
        <v>1107</v>
      </c>
      <c r="C69" s="2"/>
    </row>
    <row r="70" spans="1:7" ht="18" thickBot="1" x14ac:dyDescent="0.35">
      <c r="E70" s="136" t="s">
        <v>59</v>
      </c>
      <c r="F70" s="137"/>
      <c r="G70" s="138"/>
    </row>
    <row r="71" spans="1:7" x14ac:dyDescent="0.25">
      <c r="E71" s="12" t="s">
        <v>6</v>
      </c>
      <c r="F71" s="4" t="s">
        <v>7</v>
      </c>
      <c r="G71" s="11" t="s">
        <v>2</v>
      </c>
    </row>
    <row r="72" spans="1:7" x14ac:dyDescent="0.25">
      <c r="E72" s="22" t="s">
        <v>36</v>
      </c>
      <c r="F72" s="6">
        <f>F62</f>
        <v>39</v>
      </c>
      <c r="G72" s="5">
        <f>F72/$F$74</f>
        <v>0.38235294117647056</v>
      </c>
    </row>
    <row r="73" spans="1:7" x14ac:dyDescent="0.25">
      <c r="E73" s="13" t="s">
        <v>37</v>
      </c>
      <c r="F73" s="14">
        <f>F63</f>
        <v>63</v>
      </c>
      <c r="G73" s="15">
        <f>F73/$F$74</f>
        <v>0.61764705882352944</v>
      </c>
    </row>
    <row r="74" spans="1:7" ht="15.75" thickBot="1" x14ac:dyDescent="0.3">
      <c r="E74" s="23" t="s">
        <v>5</v>
      </c>
      <c r="F74" s="3">
        <f>SUM(F72:F73)</f>
        <v>102</v>
      </c>
      <c r="G74" s="2"/>
    </row>
    <row r="82" spans="10:23" ht="36.75" customHeight="1" x14ac:dyDescent="0.25"/>
    <row r="92" spans="10:23" x14ac:dyDescent="0.25">
      <c r="J92" s="53"/>
      <c r="K92" s="53"/>
      <c r="L92" s="53"/>
      <c r="M92" s="53"/>
      <c r="N92" s="53"/>
      <c r="O92" s="53"/>
      <c r="P92" s="53"/>
      <c r="Q92" s="53"/>
      <c r="R92" s="53"/>
      <c r="S92" s="53"/>
      <c r="T92" s="53"/>
      <c r="U92" s="53"/>
      <c r="V92" s="53"/>
      <c r="W92" s="53"/>
    </row>
    <row r="93" spans="10:23" x14ac:dyDescent="0.25">
      <c r="J93" s="53"/>
      <c r="K93" s="53"/>
      <c r="L93" s="53"/>
      <c r="M93" s="53"/>
      <c r="N93" s="53"/>
      <c r="O93" s="53"/>
      <c r="P93" s="53"/>
      <c r="Q93" s="53"/>
      <c r="R93" s="53"/>
      <c r="S93" s="53"/>
      <c r="T93" s="53"/>
      <c r="U93" s="53"/>
      <c r="V93" s="53"/>
      <c r="W93" s="53"/>
    </row>
    <row r="94" spans="10:23" x14ac:dyDescent="0.25">
      <c r="J94" s="53"/>
      <c r="K94" s="53"/>
      <c r="L94" s="53"/>
      <c r="M94" s="53"/>
      <c r="N94" s="53"/>
      <c r="O94" s="53"/>
      <c r="P94" s="53"/>
      <c r="Q94" s="53"/>
      <c r="R94" s="53"/>
      <c r="S94" s="53"/>
      <c r="T94" s="53"/>
      <c r="U94" s="53"/>
      <c r="V94" s="53"/>
      <c r="W94" s="53"/>
    </row>
    <row r="103" spans="10:15" ht="35.25" customHeight="1" x14ac:dyDescent="0.25"/>
    <row r="111" spans="10:15" x14ac:dyDescent="0.25">
      <c r="J111" s="53"/>
      <c r="K111" s="53"/>
      <c r="L111" s="53"/>
      <c r="M111" s="53"/>
      <c r="N111" s="53"/>
      <c r="O111" s="53"/>
    </row>
    <row r="114" ht="33.75" customHeight="1" x14ac:dyDescent="0.25"/>
    <row r="124" ht="36" customHeight="1" x14ac:dyDescent="0.25"/>
    <row r="129" spans="1:7" ht="15.75" thickBot="1" x14ac:dyDescent="0.3"/>
    <row r="130" spans="1:7" ht="33" customHeight="1" thickBot="1" x14ac:dyDescent="0.35">
      <c r="A130" s="136" t="s">
        <v>60</v>
      </c>
      <c r="B130" s="137"/>
      <c r="C130" s="138"/>
    </row>
    <row r="131" spans="1:7" x14ac:dyDescent="0.25">
      <c r="A131" s="12" t="s">
        <v>12</v>
      </c>
      <c r="B131" s="4" t="s">
        <v>1</v>
      </c>
      <c r="C131" s="11" t="s">
        <v>2</v>
      </c>
    </row>
    <row r="132" spans="1:7" x14ac:dyDescent="0.25">
      <c r="A132" s="22" t="s">
        <v>15</v>
      </c>
      <c r="B132" s="6">
        <v>262</v>
      </c>
      <c r="C132" s="5">
        <f t="shared" ref="C132:C142" si="8">B132/$B$143</f>
        <v>0.46126760563380281</v>
      </c>
    </row>
    <row r="133" spans="1:7" x14ac:dyDescent="0.25">
      <c r="A133" s="22" t="s">
        <v>18</v>
      </c>
      <c r="B133" s="6">
        <v>54</v>
      </c>
      <c r="C133" s="5">
        <f t="shared" si="8"/>
        <v>9.5070422535211266E-2</v>
      </c>
    </row>
    <row r="134" spans="1:7" x14ac:dyDescent="0.25">
      <c r="A134" s="22" t="s">
        <v>24</v>
      </c>
      <c r="B134" s="6">
        <v>46</v>
      </c>
      <c r="C134" s="5">
        <f t="shared" si="8"/>
        <v>8.098591549295775E-2</v>
      </c>
    </row>
    <row r="135" spans="1:7" x14ac:dyDescent="0.25">
      <c r="A135" s="22" t="s">
        <v>27</v>
      </c>
      <c r="B135" s="6">
        <v>46</v>
      </c>
      <c r="C135" s="5">
        <f t="shared" si="8"/>
        <v>8.098591549295775E-2</v>
      </c>
    </row>
    <row r="136" spans="1:7" x14ac:dyDescent="0.25">
      <c r="A136" s="22" t="s">
        <v>17</v>
      </c>
      <c r="B136" s="6">
        <v>45</v>
      </c>
      <c r="C136" s="5">
        <f t="shared" si="8"/>
        <v>7.9225352112676062E-2</v>
      </c>
    </row>
    <row r="137" spans="1:7" x14ac:dyDescent="0.25">
      <c r="A137" s="22" t="s">
        <v>86</v>
      </c>
      <c r="B137" s="6">
        <v>26</v>
      </c>
      <c r="C137" s="5">
        <f t="shared" si="8"/>
        <v>4.5774647887323945E-2</v>
      </c>
    </row>
    <row r="138" spans="1:7" x14ac:dyDescent="0.25">
      <c r="A138" s="22" t="s">
        <v>30</v>
      </c>
      <c r="B138" s="6">
        <v>24</v>
      </c>
      <c r="C138" s="5">
        <f t="shared" si="8"/>
        <v>4.2253521126760563E-2</v>
      </c>
    </row>
    <row r="139" spans="1:7" x14ac:dyDescent="0.25">
      <c r="A139" s="22" t="s">
        <v>29</v>
      </c>
      <c r="B139" s="6">
        <v>21</v>
      </c>
      <c r="C139" s="5">
        <f t="shared" si="8"/>
        <v>3.6971830985915492E-2</v>
      </c>
    </row>
    <row r="140" spans="1:7" x14ac:dyDescent="0.25">
      <c r="A140" s="22" t="s">
        <v>87</v>
      </c>
      <c r="B140" s="6">
        <v>16</v>
      </c>
      <c r="C140" s="5">
        <f t="shared" si="8"/>
        <v>2.8169014084507043E-2</v>
      </c>
    </row>
    <row r="141" spans="1:7" x14ac:dyDescent="0.25">
      <c r="A141" s="22" t="s">
        <v>23</v>
      </c>
      <c r="B141" s="6">
        <v>14</v>
      </c>
      <c r="C141" s="5">
        <f t="shared" si="8"/>
        <v>2.464788732394366E-2</v>
      </c>
    </row>
    <row r="142" spans="1:7" x14ac:dyDescent="0.25">
      <c r="A142" s="13" t="s">
        <v>66</v>
      </c>
      <c r="B142" s="14">
        <v>14</v>
      </c>
      <c r="C142" s="15">
        <f t="shared" si="8"/>
        <v>2.464788732394366E-2</v>
      </c>
    </row>
    <row r="143" spans="1:7" ht="15.75" thickBot="1" x14ac:dyDescent="0.3">
      <c r="A143" s="23" t="s">
        <v>5</v>
      </c>
      <c r="B143" s="3">
        <f>SUM(B132:B142)</f>
        <v>568</v>
      </c>
      <c r="C143" s="2"/>
    </row>
    <row r="144" spans="1:7" x14ac:dyDescent="0.25">
      <c r="A144" s="68" t="s">
        <v>179</v>
      </c>
      <c r="B144" s="53"/>
      <c r="C144" s="53"/>
      <c r="D144" s="53"/>
      <c r="E144" s="53"/>
      <c r="F144" s="53"/>
      <c r="G144" s="53"/>
    </row>
    <row r="145" spans="1:10" ht="15.75" thickBot="1" x14ac:dyDescent="0.3"/>
    <row r="146" spans="1:10" ht="33.75" customHeight="1" thickBot="1" x14ac:dyDescent="0.35">
      <c r="A146" s="136" t="s">
        <v>61</v>
      </c>
      <c r="B146" s="137"/>
      <c r="C146" s="138"/>
    </row>
    <row r="147" spans="1:10" x14ac:dyDescent="0.25">
      <c r="A147" s="12" t="s">
        <v>12</v>
      </c>
      <c r="B147" s="4" t="s">
        <v>1</v>
      </c>
      <c r="C147" s="11" t="s">
        <v>2</v>
      </c>
    </row>
    <row r="148" spans="1:10" x14ac:dyDescent="0.25">
      <c r="A148" s="22" t="s">
        <v>17</v>
      </c>
      <c r="B148" s="6">
        <v>45</v>
      </c>
      <c r="C148" s="5">
        <f>B148/$B$152</f>
        <v>0.44117647058823528</v>
      </c>
    </row>
    <row r="149" spans="1:10" x14ac:dyDescent="0.25">
      <c r="A149" s="22" t="s">
        <v>15</v>
      </c>
      <c r="B149" s="6">
        <v>29</v>
      </c>
      <c r="C149" s="5">
        <f>B149/$B$152</f>
        <v>0.28431372549019607</v>
      </c>
    </row>
    <row r="150" spans="1:10" x14ac:dyDescent="0.25">
      <c r="A150" s="22" t="s">
        <v>23</v>
      </c>
      <c r="B150" s="6">
        <v>14</v>
      </c>
      <c r="C150" s="5">
        <f>B150/$B$152</f>
        <v>0.13725490196078433</v>
      </c>
    </row>
    <row r="151" spans="1:10" x14ac:dyDescent="0.25">
      <c r="A151" s="13" t="s">
        <v>66</v>
      </c>
      <c r="B151" s="14">
        <v>14</v>
      </c>
      <c r="C151" s="15">
        <f>B151/$B$152</f>
        <v>0.13725490196078433</v>
      </c>
    </row>
    <row r="152" spans="1:10" ht="15.75" thickBot="1" x14ac:dyDescent="0.3">
      <c r="A152" s="23" t="s">
        <v>5</v>
      </c>
      <c r="B152" s="3">
        <f>SUM(B148:B151)</f>
        <v>102</v>
      </c>
      <c r="C152" s="2"/>
    </row>
    <row r="154" spans="1:10" x14ac:dyDescent="0.25">
      <c r="A154" s="53" t="s">
        <v>180</v>
      </c>
      <c r="B154" s="53"/>
      <c r="C154" s="53"/>
      <c r="D154" s="53"/>
      <c r="E154" s="53"/>
      <c r="F154" s="53"/>
      <c r="G154" s="53"/>
      <c r="H154" s="53"/>
      <c r="I154" s="53"/>
      <c r="J154" s="53"/>
    </row>
  </sheetData>
  <mergeCells count="17">
    <mergeCell ref="M5:N5"/>
    <mergeCell ref="A35:C35"/>
    <mergeCell ref="A146:C146"/>
    <mergeCell ref="A41:C41"/>
    <mergeCell ref="A56:C56"/>
    <mergeCell ref="E17:G17"/>
    <mergeCell ref="E28:G28"/>
    <mergeCell ref="E42:G42"/>
    <mergeCell ref="E49:G49"/>
    <mergeCell ref="E60:G60"/>
    <mergeCell ref="E70:G70"/>
    <mergeCell ref="A130:C130"/>
    <mergeCell ref="A1:F1"/>
    <mergeCell ref="A5:C5"/>
    <mergeCell ref="A12:C12"/>
    <mergeCell ref="A24:C24"/>
    <mergeCell ref="E11:G1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49"/>
  <sheetViews>
    <sheetView topLeftCell="A57" workbookViewId="0">
      <selection activeCell="A41" sqref="A41:C64"/>
    </sheetView>
  </sheetViews>
  <sheetFormatPr defaultColWidth="9.140625" defaultRowHeight="15" x14ac:dyDescent="0.25"/>
  <cols>
    <col min="1" max="1" width="26.7109375" style="24" customWidth="1"/>
    <col min="2" max="2" width="10.7109375" style="24" bestFit="1" customWidth="1"/>
    <col min="3" max="3" width="10" style="24" customWidth="1"/>
    <col min="4" max="4" width="9.140625" style="24"/>
    <col min="5" max="5" width="33.85546875" style="24" bestFit="1" customWidth="1"/>
    <col min="6" max="6" width="18.42578125" style="24" bestFit="1" customWidth="1"/>
    <col min="7" max="7" width="14.42578125" style="24" customWidth="1"/>
    <col min="8" max="8" width="9.140625" style="24"/>
    <col min="9" max="9" width="31.7109375" style="24" bestFit="1" customWidth="1"/>
    <col min="10" max="16384" width="9.140625" style="24"/>
  </cols>
  <sheetData>
    <row r="1" spans="1:10" ht="21" x14ac:dyDescent="0.35">
      <c r="A1" s="139" t="s">
        <v>109</v>
      </c>
      <c r="B1" s="139"/>
      <c r="C1" s="139"/>
      <c r="D1" s="139"/>
      <c r="E1" s="139"/>
      <c r="F1" s="139"/>
    </row>
    <row r="2" spans="1:10" s="53" customFormat="1" ht="21" x14ac:dyDescent="0.35">
      <c r="A2" s="62" t="s">
        <v>173</v>
      </c>
      <c r="B2" s="84"/>
      <c r="C2" s="84"/>
      <c r="D2" s="82"/>
      <c r="F2" s="78"/>
    </row>
    <row r="3" spans="1:10" s="53" customFormat="1" ht="21" x14ac:dyDescent="0.35">
      <c r="A3" s="53" t="s">
        <v>174</v>
      </c>
      <c r="B3" s="84"/>
      <c r="C3" s="84"/>
      <c r="D3" s="82"/>
      <c r="F3" s="78"/>
    </row>
    <row r="4" spans="1:10" ht="15.75" thickBot="1" x14ac:dyDescent="0.3"/>
    <row r="5" spans="1:10" ht="18" thickBot="1" x14ac:dyDescent="0.35">
      <c r="A5" s="140" t="s">
        <v>34</v>
      </c>
      <c r="B5" s="141"/>
      <c r="C5" s="142"/>
      <c r="E5" s="86" t="s">
        <v>190</v>
      </c>
      <c r="F5" s="87"/>
      <c r="G5" s="88"/>
      <c r="I5" s="140" t="s">
        <v>62</v>
      </c>
      <c r="J5" s="142"/>
    </row>
    <row r="6" spans="1:10" ht="15" customHeight="1" x14ac:dyDescent="0.25">
      <c r="A6" s="12" t="s">
        <v>0</v>
      </c>
      <c r="B6" s="4" t="s">
        <v>1</v>
      </c>
      <c r="C6" s="11" t="s">
        <v>2</v>
      </c>
      <c r="E6" s="12" t="s">
        <v>0</v>
      </c>
      <c r="F6" s="4" t="s">
        <v>1</v>
      </c>
      <c r="G6" s="11" t="s">
        <v>2</v>
      </c>
      <c r="I6" s="17" t="s">
        <v>91</v>
      </c>
      <c r="J6" s="57"/>
    </row>
    <row r="7" spans="1:10" ht="15" customHeight="1" x14ac:dyDescent="0.25">
      <c r="A7" s="26" t="s">
        <v>3</v>
      </c>
      <c r="B7" s="6">
        <v>97601</v>
      </c>
      <c r="C7" s="5">
        <f>B7/$B$9</f>
        <v>0.95124898882098963</v>
      </c>
      <c r="E7" s="55" t="s">
        <v>3</v>
      </c>
      <c r="F7" s="6">
        <v>3207</v>
      </c>
      <c r="G7" s="5">
        <v>0.78</v>
      </c>
      <c r="I7" s="55" t="s">
        <v>92</v>
      </c>
      <c r="J7" s="57"/>
    </row>
    <row r="8" spans="1:10" ht="15" customHeight="1" x14ac:dyDescent="0.25">
      <c r="A8" s="13" t="s">
        <v>4</v>
      </c>
      <c r="B8" s="14">
        <v>5002</v>
      </c>
      <c r="C8" s="15">
        <f>B8/$B$9</f>
        <v>4.8751011179010359E-2</v>
      </c>
      <c r="E8" s="13" t="s">
        <v>4</v>
      </c>
      <c r="F8" s="14">
        <v>905</v>
      </c>
      <c r="G8" s="15">
        <v>0.22</v>
      </c>
      <c r="I8" s="55" t="s">
        <v>93</v>
      </c>
      <c r="J8" s="57"/>
    </row>
    <row r="9" spans="1:10" ht="15.75" customHeight="1" thickBot="1" x14ac:dyDescent="0.3">
      <c r="A9" s="27" t="s">
        <v>5</v>
      </c>
      <c r="B9" s="3">
        <f>SUM(B7:B8)</f>
        <v>102603</v>
      </c>
      <c r="C9" s="2"/>
      <c r="E9" s="56" t="s">
        <v>5</v>
      </c>
      <c r="F9" s="3">
        <v>4112</v>
      </c>
      <c r="G9" s="60"/>
      <c r="I9" s="55" t="s">
        <v>94</v>
      </c>
      <c r="J9" s="57"/>
    </row>
    <row r="10" spans="1:10" ht="15" customHeight="1" thickBot="1" x14ac:dyDescent="0.3">
      <c r="A10" s="53" t="s">
        <v>193</v>
      </c>
      <c r="B10" s="81"/>
      <c r="C10" s="81"/>
      <c r="D10" s="53"/>
      <c r="E10" s="53"/>
      <c r="F10" s="53"/>
      <c r="G10" s="53"/>
      <c r="I10" s="55" t="s">
        <v>95</v>
      </c>
      <c r="J10" s="57"/>
    </row>
    <row r="11" spans="1:10" ht="15.75" customHeight="1" thickBot="1" x14ac:dyDescent="0.35">
      <c r="E11" s="140" t="s">
        <v>188</v>
      </c>
      <c r="F11" s="141"/>
      <c r="G11" s="142"/>
      <c r="I11" s="55" t="s">
        <v>96</v>
      </c>
      <c r="J11" s="57"/>
    </row>
    <row r="12" spans="1:10" ht="18" thickBot="1" x14ac:dyDescent="0.35">
      <c r="A12" s="140" t="s">
        <v>35</v>
      </c>
      <c r="B12" s="141"/>
      <c r="C12" s="142"/>
      <c r="E12" s="12" t="s">
        <v>0</v>
      </c>
      <c r="F12" s="4" t="s">
        <v>1</v>
      </c>
      <c r="G12" s="11" t="s">
        <v>2</v>
      </c>
      <c r="I12" s="55" t="s">
        <v>97</v>
      </c>
      <c r="J12" s="57"/>
    </row>
    <row r="13" spans="1:10" ht="15" customHeight="1" x14ac:dyDescent="0.25">
      <c r="A13" s="12" t="s">
        <v>6</v>
      </c>
      <c r="B13" s="4" t="s">
        <v>7</v>
      </c>
      <c r="C13" s="11" t="s">
        <v>2</v>
      </c>
      <c r="E13" s="55" t="s">
        <v>3</v>
      </c>
      <c r="F13" s="6">
        <v>6893</v>
      </c>
      <c r="G13" s="5">
        <v>0.86</v>
      </c>
      <c r="I13" s="55" t="s">
        <v>98</v>
      </c>
      <c r="J13" s="57"/>
    </row>
    <row r="14" spans="1:10" ht="15" customHeight="1" x14ac:dyDescent="0.25">
      <c r="A14" s="26" t="s">
        <v>36</v>
      </c>
      <c r="B14" s="6">
        <v>4112</v>
      </c>
      <c r="C14" s="5">
        <f>B14/$B$21</f>
        <v>4.0076800873268814E-2</v>
      </c>
      <c r="E14" s="13" t="s">
        <v>4</v>
      </c>
      <c r="F14" s="14">
        <v>1119</v>
      </c>
      <c r="G14" s="15">
        <v>0.14000000000000001</v>
      </c>
      <c r="I14" s="55" t="s">
        <v>99</v>
      </c>
      <c r="J14" s="57"/>
    </row>
    <row r="15" spans="1:10" ht="15" customHeight="1" thickBot="1" x14ac:dyDescent="0.3">
      <c r="A15" s="26" t="s">
        <v>37</v>
      </c>
      <c r="B15" s="6">
        <v>8012</v>
      </c>
      <c r="C15" s="5">
        <f t="shared" ref="C15:C20" si="0">B15/$B$21</f>
        <v>7.8087385359102562E-2</v>
      </c>
      <c r="E15" s="56" t="s">
        <v>5</v>
      </c>
      <c r="F15" s="3">
        <v>8012</v>
      </c>
      <c r="G15" s="2"/>
      <c r="I15" s="55" t="s">
        <v>100</v>
      </c>
      <c r="J15" s="57"/>
    </row>
    <row r="16" spans="1:10" ht="15.75" thickBot="1" x14ac:dyDescent="0.3">
      <c r="A16" s="26" t="s">
        <v>38</v>
      </c>
      <c r="B16" s="6">
        <v>9328</v>
      </c>
      <c r="C16" s="5">
        <f t="shared" si="0"/>
        <v>9.091352104714287E-2</v>
      </c>
      <c r="I16" s="55" t="s">
        <v>101</v>
      </c>
      <c r="J16" s="57"/>
    </row>
    <row r="17" spans="1:13" ht="18" thickBot="1" x14ac:dyDescent="0.35">
      <c r="A17" s="26" t="s">
        <v>39</v>
      </c>
      <c r="B17" s="6">
        <v>11244</v>
      </c>
      <c r="C17" s="5">
        <f t="shared" si="0"/>
        <v>0.10958743896377299</v>
      </c>
      <c r="E17" s="140" t="s">
        <v>44</v>
      </c>
      <c r="F17" s="141"/>
      <c r="G17" s="142"/>
      <c r="I17" s="55" t="s">
        <v>102</v>
      </c>
      <c r="J17" s="57"/>
      <c r="K17" s="53"/>
      <c r="L17" s="53"/>
      <c r="M17" s="53"/>
    </row>
    <row r="18" spans="1:13" x14ac:dyDescent="0.25">
      <c r="A18" s="26" t="s">
        <v>40</v>
      </c>
      <c r="B18" s="6">
        <v>12216</v>
      </c>
      <c r="C18" s="5">
        <f t="shared" si="0"/>
        <v>0.11906084617408848</v>
      </c>
      <c r="E18" s="12" t="s">
        <v>45</v>
      </c>
      <c r="F18" s="4" t="s">
        <v>7</v>
      </c>
      <c r="G18" s="11" t="s">
        <v>2</v>
      </c>
      <c r="I18" s="55" t="s">
        <v>103</v>
      </c>
      <c r="J18" s="57"/>
      <c r="K18" s="53"/>
      <c r="L18" s="53"/>
      <c r="M18" s="53"/>
    </row>
    <row r="19" spans="1:13" x14ac:dyDescent="0.25">
      <c r="A19" s="26" t="s">
        <v>8</v>
      </c>
      <c r="B19" s="6">
        <v>57033</v>
      </c>
      <c r="C19" s="5">
        <f t="shared" si="0"/>
        <v>0.55586093973860418</v>
      </c>
      <c r="E19" s="26" t="s">
        <v>46</v>
      </c>
      <c r="F19" s="6">
        <v>570</v>
      </c>
      <c r="G19" s="5">
        <f t="shared" ref="G19:G25" si="1">F19/$F$26</f>
        <v>0.11395441823270691</v>
      </c>
      <c r="I19" s="55" t="s">
        <v>104</v>
      </c>
      <c r="J19" s="57"/>
      <c r="K19" s="53"/>
      <c r="L19" s="53"/>
      <c r="M19" s="53"/>
    </row>
    <row r="20" spans="1:13" x14ac:dyDescent="0.25">
      <c r="A20" s="13" t="s">
        <v>9</v>
      </c>
      <c r="B20" s="14">
        <v>658</v>
      </c>
      <c r="C20" s="15">
        <f t="shared" si="0"/>
        <v>6.4130678440201556E-3</v>
      </c>
      <c r="E20" s="26" t="s">
        <v>47</v>
      </c>
      <c r="F20" s="6">
        <v>212</v>
      </c>
      <c r="G20" s="5">
        <f t="shared" si="1"/>
        <v>4.2383046781287487E-2</v>
      </c>
      <c r="I20" s="55" t="s">
        <v>105</v>
      </c>
      <c r="J20" s="57"/>
      <c r="K20" s="53"/>
      <c r="L20" s="53"/>
      <c r="M20" s="53"/>
    </row>
    <row r="21" spans="1:13" ht="15.75" thickBot="1" x14ac:dyDescent="0.3">
      <c r="A21" s="27" t="s">
        <v>5</v>
      </c>
      <c r="B21" s="3">
        <f>SUM(B14:B20)</f>
        <v>102603</v>
      </c>
      <c r="C21" s="2"/>
      <c r="E21" s="26" t="s">
        <v>48</v>
      </c>
      <c r="F21" s="6">
        <v>1282</v>
      </c>
      <c r="G21" s="5">
        <f t="shared" si="1"/>
        <v>0.25629748100759697</v>
      </c>
      <c r="I21" s="55" t="s">
        <v>106</v>
      </c>
      <c r="J21" s="57"/>
      <c r="K21" s="53"/>
      <c r="L21" s="53"/>
      <c r="M21" s="53"/>
    </row>
    <row r="22" spans="1:13" x14ac:dyDescent="0.25">
      <c r="A22" s="53" t="s">
        <v>193</v>
      </c>
      <c r="B22" s="53"/>
      <c r="C22" s="53"/>
      <c r="D22" s="53"/>
      <c r="E22" s="26" t="s">
        <v>49</v>
      </c>
      <c r="F22" s="6">
        <v>1234</v>
      </c>
      <c r="G22" s="5">
        <f t="shared" si="1"/>
        <v>0.24670131947221111</v>
      </c>
      <c r="I22" s="55" t="s">
        <v>107</v>
      </c>
      <c r="J22" s="57"/>
      <c r="K22" s="53"/>
      <c r="L22" s="53"/>
      <c r="M22" s="53"/>
    </row>
    <row r="23" spans="1:13" ht="15.75" thickBot="1" x14ac:dyDescent="0.3">
      <c r="E23" s="26" t="s">
        <v>50</v>
      </c>
      <c r="F23" s="6">
        <v>992</v>
      </c>
      <c r="G23" s="5">
        <f t="shared" si="1"/>
        <v>0.19832067173130749</v>
      </c>
      <c r="I23" s="55" t="s">
        <v>108</v>
      </c>
      <c r="J23" s="57"/>
      <c r="K23" s="53"/>
      <c r="L23" s="53"/>
      <c r="M23" s="53"/>
    </row>
    <row r="24" spans="1:13" ht="18" thickBot="1" x14ac:dyDescent="0.35">
      <c r="A24" s="140" t="s">
        <v>10</v>
      </c>
      <c r="B24" s="141"/>
      <c r="C24" s="142"/>
      <c r="E24" s="26" t="s">
        <v>51</v>
      </c>
      <c r="F24" s="6">
        <v>277</v>
      </c>
      <c r="G24" s="5">
        <f t="shared" si="1"/>
        <v>5.5377848860455818E-2</v>
      </c>
      <c r="I24" s="55"/>
      <c r="J24" s="57"/>
      <c r="K24" s="53"/>
      <c r="L24" s="53"/>
      <c r="M24" s="53"/>
    </row>
    <row r="25" spans="1:13" x14ac:dyDescent="0.25">
      <c r="A25" s="12" t="s">
        <v>6</v>
      </c>
      <c r="B25" s="4" t="s">
        <v>7</v>
      </c>
      <c r="C25" s="11" t="s">
        <v>2</v>
      </c>
      <c r="E25" s="13" t="s">
        <v>52</v>
      </c>
      <c r="F25" s="14">
        <v>435</v>
      </c>
      <c r="G25" s="15">
        <f t="shared" si="1"/>
        <v>8.6965213914434222E-2</v>
      </c>
      <c r="I25" s="55"/>
      <c r="J25" s="57"/>
      <c r="K25" s="53"/>
      <c r="L25" s="53"/>
      <c r="M25" s="53"/>
    </row>
    <row r="26" spans="1:13" ht="15.75" thickBot="1" x14ac:dyDescent="0.3">
      <c r="A26" s="26" t="s">
        <v>36</v>
      </c>
      <c r="B26" s="6">
        <v>905</v>
      </c>
      <c r="C26" s="5">
        <f>B26/$B$33</f>
        <v>0.18092762894842063</v>
      </c>
      <c r="E26" s="27" t="s">
        <v>5</v>
      </c>
      <c r="F26" s="3">
        <f>SUM(F19:F25)</f>
        <v>5002</v>
      </c>
      <c r="G26" s="2"/>
      <c r="I26" s="55"/>
      <c r="J26" s="57"/>
      <c r="K26" s="53"/>
      <c r="L26" s="53"/>
      <c r="M26" s="53"/>
    </row>
    <row r="27" spans="1:13" ht="15.75" thickBot="1" x14ac:dyDescent="0.3">
      <c r="A27" s="26" t="s">
        <v>37</v>
      </c>
      <c r="B27" s="6">
        <v>1119</v>
      </c>
      <c r="C27" s="5">
        <f t="shared" ref="C27:C32" si="2">B27/$B$33</f>
        <v>0.22371051579368254</v>
      </c>
      <c r="I27" s="55"/>
      <c r="J27" s="57"/>
      <c r="K27" s="53"/>
      <c r="L27" s="53"/>
      <c r="M27" s="53"/>
    </row>
    <row r="28" spans="1:13" ht="18" thickBot="1" x14ac:dyDescent="0.35">
      <c r="A28" s="26" t="s">
        <v>38</v>
      </c>
      <c r="B28" s="6">
        <v>1064</v>
      </c>
      <c r="C28" s="5">
        <f t="shared" si="2"/>
        <v>0.21271491403438625</v>
      </c>
      <c r="E28" s="136" t="s">
        <v>53</v>
      </c>
      <c r="F28" s="137"/>
      <c r="G28" s="138"/>
      <c r="I28" s="55"/>
      <c r="J28" s="57"/>
      <c r="K28" s="53"/>
      <c r="L28" s="53"/>
      <c r="M28" s="53"/>
    </row>
    <row r="29" spans="1:13" x14ac:dyDescent="0.25">
      <c r="A29" s="26" t="s">
        <v>39</v>
      </c>
      <c r="B29" s="6">
        <v>376</v>
      </c>
      <c r="C29" s="5">
        <f t="shared" si="2"/>
        <v>7.5169932027189121E-2</v>
      </c>
      <c r="E29" s="12" t="s">
        <v>45</v>
      </c>
      <c r="F29" s="4" t="s">
        <v>7</v>
      </c>
      <c r="G29" s="11" t="s">
        <v>2</v>
      </c>
      <c r="I29" s="55"/>
      <c r="J29" s="57"/>
      <c r="L29" s="53"/>
      <c r="M29" s="53"/>
    </row>
    <row r="30" spans="1:13" x14ac:dyDescent="0.25">
      <c r="A30" s="26" t="s">
        <v>40</v>
      </c>
      <c r="B30" s="6">
        <v>465</v>
      </c>
      <c r="C30" s="5">
        <f t="shared" si="2"/>
        <v>9.2962814874050378E-2</v>
      </c>
      <c r="E30" s="26" t="s">
        <v>46</v>
      </c>
      <c r="F30" s="6">
        <v>96</v>
      </c>
      <c r="G30" s="5">
        <f t="shared" ref="G30:G36" si="3">F30/$F$37</f>
        <v>4.7430830039525688E-2</v>
      </c>
      <c r="I30" s="55"/>
      <c r="J30" s="57"/>
    </row>
    <row r="31" spans="1:13" ht="15.75" thickBot="1" x14ac:dyDescent="0.3">
      <c r="A31" s="26" t="s">
        <v>8</v>
      </c>
      <c r="B31" s="6">
        <v>1032</v>
      </c>
      <c r="C31" s="5">
        <f t="shared" si="2"/>
        <v>0.20631747301079567</v>
      </c>
      <c r="E31" s="26" t="s">
        <v>47</v>
      </c>
      <c r="F31" s="6">
        <v>92</v>
      </c>
      <c r="G31" s="5">
        <f t="shared" si="3"/>
        <v>4.5454545454545456E-2</v>
      </c>
      <c r="I31" s="56"/>
      <c r="J31" s="2"/>
    </row>
    <row r="32" spans="1:13" x14ac:dyDescent="0.25">
      <c r="A32" s="13" t="s">
        <v>9</v>
      </c>
      <c r="B32" s="14">
        <v>41</v>
      </c>
      <c r="C32" s="15">
        <f t="shared" si="2"/>
        <v>8.1967213114754103E-3</v>
      </c>
      <c r="E32" s="26" t="s">
        <v>48</v>
      </c>
      <c r="F32" s="6">
        <v>847</v>
      </c>
      <c r="G32" s="5">
        <f t="shared" si="3"/>
        <v>0.41847826086956524</v>
      </c>
    </row>
    <row r="33" spans="1:37" ht="15.75" thickBot="1" x14ac:dyDescent="0.3">
      <c r="A33" s="27" t="s">
        <v>5</v>
      </c>
      <c r="B33" s="3">
        <f>SUM(B26:B32)</f>
        <v>5002</v>
      </c>
      <c r="C33" s="2"/>
      <c r="E33" s="26" t="s">
        <v>49</v>
      </c>
      <c r="F33" s="6">
        <v>578</v>
      </c>
      <c r="G33" s="5">
        <f t="shared" si="3"/>
        <v>0.28557312252964429</v>
      </c>
      <c r="N33" s="53"/>
      <c r="O33" s="53"/>
      <c r="P33" s="53"/>
      <c r="Q33" s="53"/>
      <c r="R33" s="53"/>
      <c r="S33" s="53"/>
      <c r="T33" s="53"/>
      <c r="U33" s="53"/>
      <c r="V33" s="53"/>
      <c r="W33" s="53"/>
      <c r="X33" s="53"/>
      <c r="Y33" s="53"/>
      <c r="Z33" s="53"/>
      <c r="AA33" s="53"/>
      <c r="AB33" s="53"/>
      <c r="AC33" s="53"/>
      <c r="AD33" s="53"/>
      <c r="AE33" s="53"/>
      <c r="AF33" s="53"/>
      <c r="AG33" s="53"/>
      <c r="AH33" s="53"/>
      <c r="AI33" s="53"/>
      <c r="AJ33" s="53"/>
      <c r="AK33" s="53"/>
    </row>
    <row r="34" spans="1:37" ht="15.75" thickBot="1" x14ac:dyDescent="0.3">
      <c r="E34" s="26" t="s">
        <v>50</v>
      </c>
      <c r="F34" s="6">
        <v>233</v>
      </c>
      <c r="G34" s="5">
        <f t="shared" si="3"/>
        <v>0.11511857707509882</v>
      </c>
      <c r="N34" s="53"/>
      <c r="O34" s="53"/>
      <c r="P34" s="53"/>
      <c r="Q34" s="53"/>
      <c r="R34" s="53"/>
      <c r="S34" s="53"/>
      <c r="T34" s="53"/>
      <c r="U34" s="53"/>
      <c r="V34" s="53"/>
      <c r="W34" s="53"/>
      <c r="X34" s="53"/>
      <c r="Y34" s="53"/>
      <c r="Z34" s="53"/>
      <c r="AA34" s="53"/>
      <c r="AB34" s="53"/>
      <c r="AC34" s="53"/>
      <c r="AD34" s="53"/>
      <c r="AE34" s="53"/>
      <c r="AF34" s="53"/>
      <c r="AG34" s="53"/>
      <c r="AH34" s="53"/>
      <c r="AI34" s="53"/>
      <c r="AJ34" s="53"/>
      <c r="AK34" s="53"/>
    </row>
    <row r="35" spans="1:37" ht="18" thickBot="1" x14ac:dyDescent="0.35">
      <c r="A35" s="136" t="s">
        <v>41</v>
      </c>
      <c r="B35" s="137"/>
      <c r="C35" s="138"/>
      <c r="E35" s="26" t="s">
        <v>51</v>
      </c>
      <c r="F35" s="6">
        <v>70</v>
      </c>
      <c r="G35" s="5">
        <f t="shared" si="3"/>
        <v>3.4584980237154152E-2</v>
      </c>
      <c r="N35" s="53"/>
      <c r="O35" s="53"/>
      <c r="P35" s="53"/>
      <c r="Q35" s="53"/>
      <c r="R35" s="53"/>
      <c r="S35" s="53"/>
      <c r="T35" s="53"/>
      <c r="U35" s="53"/>
      <c r="V35" s="53"/>
      <c r="W35" s="53"/>
      <c r="X35" s="53"/>
      <c r="Y35" s="53"/>
      <c r="Z35" s="53"/>
      <c r="AA35" s="53"/>
      <c r="AB35" s="53"/>
      <c r="AC35" s="53"/>
      <c r="AD35" s="53"/>
      <c r="AE35" s="53"/>
      <c r="AF35" s="53"/>
      <c r="AG35" s="53"/>
      <c r="AH35" s="53"/>
      <c r="AI35" s="53"/>
      <c r="AJ35" s="53"/>
      <c r="AK35" s="53"/>
    </row>
    <row r="36" spans="1:37" x14ac:dyDescent="0.25">
      <c r="A36" s="12" t="s">
        <v>6</v>
      </c>
      <c r="B36" s="4" t="s">
        <v>7</v>
      </c>
      <c r="C36" s="11" t="s">
        <v>2</v>
      </c>
      <c r="E36" s="13" t="s">
        <v>52</v>
      </c>
      <c r="F36" s="14">
        <v>108</v>
      </c>
      <c r="G36" s="15">
        <f t="shared" si="3"/>
        <v>5.33596837944664E-2</v>
      </c>
      <c r="N36" s="53"/>
      <c r="O36" s="53"/>
      <c r="P36" s="53"/>
      <c r="Q36" s="53"/>
      <c r="R36" s="53"/>
      <c r="S36" s="53"/>
      <c r="T36" s="53"/>
      <c r="U36" s="53"/>
      <c r="V36" s="53"/>
      <c r="W36" s="53"/>
      <c r="X36" s="53"/>
      <c r="Y36" s="53"/>
      <c r="Z36" s="53"/>
      <c r="AA36" s="53"/>
      <c r="AB36" s="53"/>
      <c r="AC36" s="53"/>
      <c r="AD36" s="53"/>
      <c r="AE36" s="53"/>
      <c r="AF36" s="53"/>
      <c r="AG36" s="53"/>
      <c r="AH36" s="53"/>
      <c r="AI36" s="53"/>
      <c r="AJ36" s="53"/>
      <c r="AK36" s="53"/>
    </row>
    <row r="37" spans="1:37" ht="15.75" thickBot="1" x14ac:dyDescent="0.3">
      <c r="A37" s="26" t="s">
        <v>36</v>
      </c>
      <c r="B37" s="6">
        <f>B26</f>
        <v>905</v>
      </c>
      <c r="C37" s="5">
        <f>B37/$B$39</f>
        <v>0.44713438735177868</v>
      </c>
      <c r="E37" s="27" t="s">
        <v>5</v>
      </c>
      <c r="F37" s="3">
        <f>SUM(F30:F36)</f>
        <v>2024</v>
      </c>
      <c r="G37" s="2"/>
      <c r="I37" s="53"/>
      <c r="J37" s="53"/>
      <c r="K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row>
    <row r="38" spans="1:37" x14ac:dyDescent="0.25">
      <c r="A38" s="13" t="s">
        <v>37</v>
      </c>
      <c r="B38" s="14">
        <f>B27</f>
        <v>1119</v>
      </c>
      <c r="C38" s="15">
        <f>B38/$B$39</f>
        <v>0.55286561264822132</v>
      </c>
      <c r="E38" s="63" t="s">
        <v>175</v>
      </c>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row>
    <row r="39" spans="1:37" ht="15.75" thickBot="1" x14ac:dyDescent="0.3">
      <c r="A39" s="27" t="s">
        <v>5</v>
      </c>
      <c r="B39" s="3">
        <f>SUM(B37:B38)</f>
        <v>2024</v>
      </c>
      <c r="C39" s="2"/>
      <c r="E39" s="66" t="s">
        <v>176</v>
      </c>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row>
    <row r="40" spans="1:37" ht="15.75" thickBot="1" x14ac:dyDescent="0.3">
      <c r="E40" s="66" t="s">
        <v>177</v>
      </c>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row>
    <row r="41" spans="1:37" ht="18" thickBot="1" x14ac:dyDescent="0.35">
      <c r="A41" s="140" t="s">
        <v>11</v>
      </c>
      <c r="B41" s="141"/>
      <c r="C41" s="142"/>
      <c r="E41" s="66"/>
      <c r="F41" s="53"/>
      <c r="G41" s="53"/>
      <c r="H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row>
    <row r="42" spans="1:37" ht="18" thickBot="1" x14ac:dyDescent="0.35">
      <c r="A42" s="12" t="s">
        <v>12</v>
      </c>
      <c r="B42" s="4" t="s">
        <v>1</v>
      </c>
      <c r="C42" s="11" t="s">
        <v>2</v>
      </c>
      <c r="E42" s="140" t="s">
        <v>169</v>
      </c>
      <c r="F42" s="141"/>
      <c r="G42" s="142"/>
      <c r="N42" s="53"/>
      <c r="O42" s="53"/>
      <c r="P42" s="53"/>
      <c r="Q42" s="53"/>
      <c r="R42" s="53"/>
      <c r="S42" s="53"/>
      <c r="T42" s="53"/>
      <c r="U42" s="53"/>
      <c r="V42" s="53"/>
      <c r="W42" s="53"/>
      <c r="X42" s="53"/>
      <c r="Y42" s="53"/>
      <c r="Z42" s="53"/>
      <c r="AA42" s="53"/>
      <c r="AB42" s="53"/>
      <c r="AC42" s="53"/>
      <c r="AD42" s="53"/>
      <c r="AE42" s="53"/>
      <c r="AF42" s="53"/>
      <c r="AG42" s="53"/>
      <c r="AH42" s="53"/>
      <c r="AI42" s="53"/>
      <c r="AJ42" s="53"/>
      <c r="AK42" s="53"/>
    </row>
    <row r="43" spans="1:37" x14ac:dyDescent="0.25">
      <c r="A43" s="18" t="s">
        <v>14</v>
      </c>
      <c r="B43" s="6">
        <v>2054</v>
      </c>
      <c r="C43" s="5">
        <f t="shared" ref="C43:C53" si="4">B43/$B$54</f>
        <v>0.41063574570171929</v>
      </c>
      <c r="E43" s="12" t="s">
        <v>54</v>
      </c>
      <c r="F43" s="4" t="s">
        <v>1</v>
      </c>
      <c r="G43" s="11" t="s">
        <v>2</v>
      </c>
      <c r="N43" s="53"/>
      <c r="O43" s="53"/>
      <c r="P43" s="53"/>
      <c r="Q43" s="53"/>
      <c r="R43" s="53"/>
      <c r="S43" s="53"/>
      <c r="T43" s="53"/>
      <c r="U43" s="53"/>
      <c r="V43" s="53"/>
      <c r="W43" s="53"/>
      <c r="X43" s="53"/>
      <c r="Y43" s="53"/>
      <c r="Z43" s="53"/>
      <c r="AA43" s="53"/>
      <c r="AB43" s="53"/>
      <c r="AC43" s="53"/>
      <c r="AD43" s="53"/>
      <c r="AE43" s="53"/>
      <c r="AF43" s="53"/>
      <c r="AG43" s="53"/>
      <c r="AH43" s="53"/>
      <c r="AI43" s="53"/>
      <c r="AJ43" s="53"/>
      <c r="AK43" s="53"/>
    </row>
    <row r="44" spans="1:37" x14ac:dyDescent="0.25">
      <c r="A44" s="18" t="s">
        <v>13</v>
      </c>
      <c r="B44" s="6">
        <v>1443</v>
      </c>
      <c r="C44" s="5">
        <f t="shared" si="4"/>
        <v>0.28848460615753696</v>
      </c>
      <c r="E44" s="26" t="s">
        <v>55</v>
      </c>
      <c r="F44" s="6">
        <v>38949</v>
      </c>
      <c r="G44" s="5">
        <f>F44/$F$46</f>
        <v>0.97008717310087178</v>
      </c>
      <c r="N44" s="53"/>
      <c r="O44" s="53"/>
      <c r="P44" s="53"/>
      <c r="Q44" s="53"/>
      <c r="R44" s="53"/>
      <c r="S44" s="53"/>
      <c r="T44" s="53"/>
      <c r="U44" s="53"/>
      <c r="V44" s="53"/>
      <c r="W44" s="53"/>
      <c r="X44" s="53"/>
      <c r="Y44" s="53"/>
      <c r="Z44" s="53"/>
      <c r="AA44" s="53"/>
      <c r="AB44" s="53"/>
      <c r="AC44" s="53"/>
      <c r="AD44" s="53"/>
      <c r="AE44" s="53"/>
      <c r="AF44" s="53"/>
      <c r="AG44" s="53"/>
      <c r="AH44" s="53"/>
      <c r="AI44" s="53"/>
      <c r="AJ44" s="53"/>
      <c r="AK44" s="53"/>
    </row>
    <row r="45" spans="1:37" x14ac:dyDescent="0.25">
      <c r="A45" s="18" t="s">
        <v>23</v>
      </c>
      <c r="B45" s="6">
        <v>247</v>
      </c>
      <c r="C45" s="5">
        <f t="shared" si="4"/>
        <v>4.9380247900839662E-2</v>
      </c>
      <c r="E45" s="13" t="s">
        <v>58</v>
      </c>
      <c r="F45" s="14">
        <v>1201</v>
      </c>
      <c r="G45" s="15">
        <f>F45/$F$46</f>
        <v>2.9912826899128268E-2</v>
      </c>
      <c r="N45" s="53"/>
      <c r="O45" s="53"/>
      <c r="P45" s="53"/>
      <c r="Q45" s="53"/>
      <c r="R45" s="53"/>
      <c r="S45" s="53"/>
      <c r="T45" s="53"/>
      <c r="U45" s="53"/>
      <c r="V45" s="53"/>
      <c r="W45" s="53"/>
      <c r="X45" s="53"/>
      <c r="Y45" s="53"/>
      <c r="Z45" s="53"/>
      <c r="AA45" s="53"/>
      <c r="AB45" s="53"/>
      <c r="AC45" s="53"/>
      <c r="AD45" s="53"/>
      <c r="AE45" s="53"/>
      <c r="AF45" s="53"/>
      <c r="AG45" s="53"/>
      <c r="AH45" s="53"/>
      <c r="AI45" s="53"/>
      <c r="AJ45" s="53"/>
      <c r="AK45" s="53"/>
    </row>
    <row r="46" spans="1:37" ht="15.75" thickBot="1" x14ac:dyDescent="0.3">
      <c r="A46" s="18" t="s">
        <v>18</v>
      </c>
      <c r="B46" s="6">
        <v>232</v>
      </c>
      <c r="C46" s="5">
        <f t="shared" si="4"/>
        <v>4.6381447421031591E-2</v>
      </c>
      <c r="E46" s="27" t="s">
        <v>5</v>
      </c>
      <c r="F46" s="3">
        <f>SUM(F44:F45)</f>
        <v>40150</v>
      </c>
      <c r="G46" s="2"/>
      <c r="I46" s="53"/>
      <c r="J46" s="53"/>
      <c r="K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row>
    <row r="47" spans="1:37" x14ac:dyDescent="0.25">
      <c r="A47" s="18" t="s">
        <v>15</v>
      </c>
      <c r="B47" s="6">
        <v>181</v>
      </c>
      <c r="C47" s="5">
        <f t="shared" si="4"/>
        <v>3.6185525789684127E-2</v>
      </c>
      <c r="E47" s="53" t="s">
        <v>186</v>
      </c>
      <c r="F47" s="53"/>
      <c r="G47" s="53"/>
      <c r="H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row>
    <row r="48" spans="1:37" ht="15.75" thickBot="1" x14ac:dyDescent="0.3">
      <c r="A48" s="18" t="s">
        <v>20</v>
      </c>
      <c r="B48" s="6">
        <v>176</v>
      </c>
      <c r="C48" s="5">
        <f t="shared" si="4"/>
        <v>3.5185925629748101E-2</v>
      </c>
      <c r="N48" s="53"/>
      <c r="O48" s="53"/>
      <c r="P48" s="53"/>
      <c r="Q48" s="53"/>
      <c r="R48" s="53"/>
      <c r="S48" s="53"/>
      <c r="T48" s="53"/>
      <c r="U48" s="53"/>
      <c r="V48" s="53"/>
      <c r="W48" s="53"/>
      <c r="X48" s="53"/>
      <c r="Y48" s="53"/>
      <c r="Z48" s="53"/>
      <c r="AA48" s="53"/>
      <c r="AB48" s="53"/>
      <c r="AC48" s="53"/>
      <c r="AD48" s="53"/>
      <c r="AE48" s="53"/>
      <c r="AF48" s="53"/>
      <c r="AG48" s="53"/>
      <c r="AH48" s="53"/>
      <c r="AI48" s="53"/>
      <c r="AJ48" s="53"/>
      <c r="AK48" s="53"/>
    </row>
    <row r="49" spans="1:37" ht="18" thickBot="1" x14ac:dyDescent="0.35">
      <c r="A49" s="18" t="s">
        <v>19</v>
      </c>
      <c r="B49" s="6">
        <v>141</v>
      </c>
      <c r="C49" s="5">
        <f t="shared" si="4"/>
        <v>2.8188724510195922E-2</v>
      </c>
      <c r="E49" s="136" t="s">
        <v>56</v>
      </c>
      <c r="F49" s="137"/>
      <c r="G49" s="138"/>
      <c r="N49" s="53"/>
      <c r="O49" s="53"/>
      <c r="P49" s="53"/>
      <c r="Q49" s="53"/>
      <c r="R49" s="53"/>
      <c r="S49" s="53"/>
      <c r="T49" s="53"/>
      <c r="U49" s="53"/>
      <c r="V49" s="53"/>
      <c r="W49" s="53"/>
      <c r="X49" s="53"/>
      <c r="Y49" s="53"/>
      <c r="Z49" s="53"/>
      <c r="AA49" s="53"/>
      <c r="AB49" s="53"/>
      <c r="AC49" s="53"/>
      <c r="AD49" s="53"/>
      <c r="AE49" s="53"/>
      <c r="AF49" s="53"/>
      <c r="AG49" s="53"/>
      <c r="AH49" s="53"/>
      <c r="AI49" s="53"/>
      <c r="AJ49" s="53"/>
      <c r="AK49" s="53"/>
    </row>
    <row r="50" spans="1:37" x14ac:dyDescent="0.25">
      <c r="A50" s="18" t="s">
        <v>64</v>
      </c>
      <c r="B50" s="6">
        <v>98</v>
      </c>
      <c r="C50" s="5">
        <f t="shared" si="4"/>
        <v>1.9592163134746102E-2</v>
      </c>
      <c r="E50" s="12" t="s">
        <v>6</v>
      </c>
      <c r="F50" s="4" t="s">
        <v>7</v>
      </c>
      <c r="G50" s="11" t="s">
        <v>2</v>
      </c>
      <c r="N50" s="53"/>
      <c r="O50" s="53"/>
      <c r="P50" s="53"/>
      <c r="Q50" s="53"/>
      <c r="R50" s="53"/>
      <c r="S50" s="53"/>
      <c r="T50" s="53"/>
      <c r="U50" s="53"/>
      <c r="V50" s="53"/>
      <c r="W50" s="53"/>
      <c r="X50" s="53"/>
      <c r="Y50" s="53"/>
      <c r="Z50" s="53"/>
      <c r="AA50" s="53"/>
      <c r="AB50" s="53"/>
      <c r="AC50" s="53"/>
      <c r="AD50" s="53"/>
      <c r="AE50" s="53"/>
      <c r="AF50" s="53"/>
      <c r="AG50" s="53"/>
      <c r="AH50" s="53"/>
      <c r="AI50" s="53"/>
      <c r="AJ50" s="53"/>
      <c r="AK50" s="53"/>
    </row>
    <row r="51" spans="1:37" x14ac:dyDescent="0.25">
      <c r="A51" s="18" t="s">
        <v>110</v>
      </c>
      <c r="B51" s="6">
        <v>83</v>
      </c>
      <c r="C51" s="5">
        <f t="shared" si="4"/>
        <v>1.6593362654938024E-2</v>
      </c>
      <c r="E51" s="26" t="s">
        <v>36</v>
      </c>
      <c r="F51" s="6">
        <v>1003</v>
      </c>
      <c r="G51" s="5">
        <f t="shared" ref="G51:G56" si="5">F51/$F$57</f>
        <v>3.3610347831914751E-2</v>
      </c>
      <c r="N51" s="53"/>
      <c r="O51" s="53"/>
      <c r="P51" s="53"/>
      <c r="Q51" s="53"/>
      <c r="R51" s="53"/>
      <c r="S51" s="53"/>
      <c r="T51" s="53"/>
      <c r="U51" s="53"/>
      <c r="V51" s="53"/>
      <c r="W51" s="53"/>
      <c r="X51" s="53"/>
      <c r="Y51" s="53"/>
      <c r="Z51" s="53"/>
      <c r="AA51" s="53"/>
      <c r="AB51" s="53"/>
      <c r="AC51" s="53"/>
      <c r="AD51" s="53"/>
      <c r="AE51" s="53"/>
      <c r="AF51" s="53"/>
      <c r="AG51" s="53"/>
      <c r="AH51" s="53"/>
      <c r="AI51" s="53"/>
      <c r="AJ51" s="53"/>
      <c r="AK51" s="53"/>
    </row>
    <row r="52" spans="1:37" x14ac:dyDescent="0.25">
      <c r="A52" s="18" t="s">
        <v>111</v>
      </c>
      <c r="B52" s="6">
        <v>65</v>
      </c>
      <c r="C52" s="5">
        <f t="shared" si="4"/>
        <v>1.2994802079168333E-2</v>
      </c>
      <c r="E52" s="26" t="s">
        <v>37</v>
      </c>
      <c r="F52" s="6">
        <v>1849</v>
      </c>
      <c r="G52" s="5">
        <f t="shared" si="5"/>
        <v>6.1959654178674349E-2</v>
      </c>
      <c r="N52" s="53"/>
      <c r="O52" s="53"/>
      <c r="P52" s="53"/>
      <c r="Q52" s="53"/>
      <c r="R52" s="53"/>
      <c r="S52" s="53"/>
      <c r="T52" s="53"/>
      <c r="U52" s="53"/>
      <c r="V52" s="53"/>
      <c r="W52" s="53"/>
      <c r="X52" s="53"/>
      <c r="Y52" s="53"/>
      <c r="Z52" s="53"/>
      <c r="AA52" s="53"/>
      <c r="AB52" s="53"/>
      <c r="AC52" s="53"/>
      <c r="AD52" s="53"/>
      <c r="AE52" s="53"/>
      <c r="AF52" s="53"/>
      <c r="AG52" s="53"/>
      <c r="AH52" s="53"/>
      <c r="AI52" s="53"/>
      <c r="AJ52" s="53"/>
      <c r="AK52" s="53"/>
    </row>
    <row r="53" spans="1:37" x14ac:dyDescent="0.25">
      <c r="A53" s="19" t="s">
        <v>33</v>
      </c>
      <c r="B53" s="14">
        <v>282</v>
      </c>
      <c r="C53" s="15">
        <f t="shared" si="4"/>
        <v>5.6377449020391844E-2</v>
      </c>
      <c r="E53" s="26" t="s">
        <v>38</v>
      </c>
      <c r="F53" s="6">
        <v>2385</v>
      </c>
      <c r="G53" s="5">
        <f t="shared" si="5"/>
        <v>7.9920916828630784E-2</v>
      </c>
      <c r="N53" s="53"/>
      <c r="O53" s="53"/>
      <c r="P53" s="53"/>
      <c r="Q53" s="53"/>
      <c r="R53" s="53"/>
      <c r="S53" s="53"/>
      <c r="T53" s="53"/>
      <c r="U53" s="53"/>
      <c r="V53" s="53"/>
      <c r="W53" s="53"/>
      <c r="X53" s="53"/>
      <c r="Y53" s="53"/>
      <c r="Z53" s="53"/>
      <c r="AA53" s="53"/>
      <c r="AB53" s="53"/>
      <c r="AC53" s="53"/>
      <c r="AD53" s="53"/>
      <c r="AE53" s="53"/>
      <c r="AF53" s="53"/>
      <c r="AG53" s="53"/>
      <c r="AH53" s="53"/>
      <c r="AI53" s="53"/>
      <c r="AJ53" s="53"/>
      <c r="AK53" s="53"/>
    </row>
    <row r="54" spans="1:37" s="25" customFormat="1" ht="34.5" customHeight="1" thickBot="1" x14ac:dyDescent="0.3">
      <c r="A54" s="27" t="s">
        <v>5</v>
      </c>
      <c r="B54" s="3">
        <f>SUM(B43:B53)</f>
        <v>5002</v>
      </c>
      <c r="C54" s="2"/>
      <c r="D54" s="24"/>
      <c r="E54" s="26" t="s">
        <v>39</v>
      </c>
      <c r="F54" s="6">
        <v>3121</v>
      </c>
      <c r="G54" s="5">
        <f t="shared" si="5"/>
        <v>0.10458414315394411</v>
      </c>
      <c r="H54" s="24"/>
      <c r="I54" s="24"/>
      <c r="J54" s="24"/>
      <c r="K54" s="24"/>
      <c r="L54" s="24"/>
      <c r="M54" s="24"/>
      <c r="N54" s="53"/>
      <c r="O54" s="53"/>
      <c r="P54" s="53"/>
      <c r="Q54" s="53"/>
      <c r="R54" s="53"/>
      <c r="S54" s="53"/>
      <c r="T54" s="53"/>
      <c r="U54" s="53"/>
      <c r="V54" s="53"/>
      <c r="W54" s="53"/>
      <c r="X54" s="53"/>
      <c r="Y54" s="53"/>
      <c r="Z54" s="53"/>
      <c r="AA54" s="53"/>
      <c r="AB54" s="53"/>
      <c r="AC54" s="53"/>
      <c r="AD54" s="53"/>
      <c r="AE54" s="53"/>
      <c r="AF54" s="53"/>
      <c r="AG54" s="53"/>
      <c r="AH54" s="53"/>
      <c r="AI54" s="53"/>
      <c r="AJ54" s="53"/>
      <c r="AK54" s="53"/>
    </row>
    <row r="55" spans="1:37" ht="15.75" thickBot="1" x14ac:dyDescent="0.3">
      <c r="E55" s="26" t="s">
        <v>40</v>
      </c>
      <c r="F55" s="6">
        <v>3439</v>
      </c>
      <c r="G55" s="5">
        <f t="shared" si="5"/>
        <v>0.11524026539776154</v>
      </c>
      <c r="N55" s="53"/>
      <c r="O55" s="53"/>
      <c r="P55" s="53"/>
      <c r="Q55" s="53"/>
      <c r="R55" s="53"/>
      <c r="S55" s="53"/>
      <c r="T55" s="53"/>
      <c r="U55" s="53"/>
      <c r="V55" s="53"/>
      <c r="W55" s="53"/>
      <c r="X55" s="53"/>
      <c r="Y55" s="53"/>
      <c r="Z55" s="53"/>
      <c r="AA55" s="53"/>
      <c r="AB55" s="53"/>
      <c r="AC55" s="53"/>
      <c r="AD55" s="53"/>
      <c r="AE55" s="53"/>
      <c r="AF55" s="53"/>
      <c r="AG55" s="53"/>
      <c r="AH55" s="53"/>
      <c r="AI55" s="53"/>
      <c r="AJ55" s="53"/>
      <c r="AK55" s="53"/>
    </row>
    <row r="56" spans="1:37" ht="35.25" customHeight="1" thickBot="1" x14ac:dyDescent="0.35">
      <c r="A56" s="136" t="s">
        <v>42</v>
      </c>
      <c r="B56" s="137"/>
      <c r="C56" s="138"/>
      <c r="D56" s="25"/>
      <c r="E56" s="13" t="s">
        <v>8</v>
      </c>
      <c r="F56" s="14">
        <v>18045</v>
      </c>
      <c r="G56" s="15">
        <f t="shared" si="5"/>
        <v>0.60468467260907444</v>
      </c>
      <c r="N56" s="53"/>
      <c r="O56" s="53"/>
      <c r="P56" s="53"/>
      <c r="Q56" s="53"/>
      <c r="R56" s="53"/>
      <c r="S56" s="53"/>
      <c r="T56" s="53"/>
      <c r="U56" s="53"/>
      <c r="V56" s="53"/>
      <c r="W56" s="53"/>
      <c r="X56" s="53"/>
      <c r="Y56" s="53"/>
      <c r="Z56" s="53"/>
      <c r="AA56" s="53"/>
      <c r="AB56" s="53"/>
      <c r="AC56" s="53"/>
      <c r="AD56" s="53"/>
      <c r="AE56" s="53"/>
      <c r="AF56" s="53"/>
      <c r="AG56" s="53"/>
      <c r="AH56" s="53"/>
      <c r="AI56" s="53"/>
      <c r="AJ56" s="53"/>
      <c r="AK56" s="53"/>
    </row>
    <row r="57" spans="1:37" ht="15.75" thickBot="1" x14ac:dyDescent="0.3">
      <c r="A57" s="12" t="s">
        <v>12</v>
      </c>
      <c r="B57" s="4" t="s">
        <v>1</v>
      </c>
      <c r="C57" s="11" t="s">
        <v>2</v>
      </c>
      <c r="E57" s="27" t="s">
        <v>5</v>
      </c>
      <c r="F57" s="3">
        <f>SUM(F51:F56)</f>
        <v>29842</v>
      </c>
      <c r="G57" s="2"/>
      <c r="N57" s="53"/>
      <c r="O57" s="53"/>
      <c r="P57" s="53"/>
      <c r="Q57" s="53"/>
      <c r="R57" s="53"/>
      <c r="S57" s="53"/>
      <c r="T57" s="53"/>
      <c r="U57" s="53"/>
      <c r="V57" s="53"/>
      <c r="W57" s="53"/>
      <c r="X57" s="53"/>
      <c r="Y57" s="53"/>
      <c r="Z57" s="53"/>
      <c r="AA57" s="53"/>
      <c r="AB57" s="53"/>
      <c r="AC57" s="53"/>
      <c r="AD57" s="53"/>
      <c r="AE57" s="53"/>
      <c r="AF57" s="53"/>
      <c r="AG57" s="53"/>
      <c r="AH57" s="53"/>
      <c r="AI57" s="53"/>
      <c r="AJ57" s="53"/>
      <c r="AK57" s="53"/>
    </row>
    <row r="58" spans="1:37" x14ac:dyDescent="0.25">
      <c r="A58" s="26" t="s">
        <v>14</v>
      </c>
      <c r="B58" s="6">
        <v>1355</v>
      </c>
      <c r="C58" s="5">
        <f t="shared" ref="C58:C63" si="6">B58/$B$64</f>
        <v>0.6694664031620553</v>
      </c>
      <c r="E58" s="67" t="s">
        <v>178</v>
      </c>
      <c r="N58" s="53"/>
      <c r="O58" s="53"/>
      <c r="P58" s="53"/>
      <c r="Q58" s="53"/>
      <c r="R58" s="53"/>
      <c r="S58" s="53"/>
      <c r="T58" s="53"/>
      <c r="U58" s="53"/>
      <c r="V58" s="53"/>
      <c r="W58" s="53"/>
      <c r="X58" s="53"/>
      <c r="Y58" s="53"/>
      <c r="Z58" s="53"/>
      <c r="AA58" s="53"/>
      <c r="AB58" s="53"/>
      <c r="AC58" s="53"/>
      <c r="AD58" s="53"/>
      <c r="AE58" s="53"/>
      <c r="AF58" s="53"/>
      <c r="AG58" s="53"/>
      <c r="AH58" s="53"/>
      <c r="AI58" s="53"/>
      <c r="AJ58" s="53"/>
      <c r="AK58" s="53"/>
    </row>
    <row r="59" spans="1:37" ht="15.75" thickBot="1" x14ac:dyDescent="0.3">
      <c r="A59" s="26" t="s">
        <v>13</v>
      </c>
      <c r="B59" s="6">
        <v>314</v>
      </c>
      <c r="C59" s="5">
        <f t="shared" si="6"/>
        <v>0.15513833992094861</v>
      </c>
      <c r="E59" s="80"/>
      <c r="F59" s="53"/>
      <c r="G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row>
    <row r="60" spans="1:37" ht="18" thickBot="1" x14ac:dyDescent="0.35">
      <c r="A60" s="26" t="s">
        <v>23</v>
      </c>
      <c r="B60" s="6">
        <v>206</v>
      </c>
      <c r="C60" s="5">
        <f t="shared" si="6"/>
        <v>0.10177865612648221</v>
      </c>
      <c r="E60" s="136" t="s">
        <v>57</v>
      </c>
      <c r="F60" s="137"/>
      <c r="G60" s="138"/>
      <c r="N60" s="53"/>
      <c r="O60" s="53"/>
      <c r="P60" s="53"/>
      <c r="Q60" s="53"/>
      <c r="R60" s="53"/>
      <c r="S60" s="53"/>
      <c r="T60" s="53"/>
      <c r="U60" s="53"/>
      <c r="V60" s="53"/>
      <c r="W60" s="53"/>
      <c r="X60" s="53"/>
      <c r="Y60" s="53"/>
      <c r="Z60" s="53"/>
      <c r="AA60" s="53"/>
      <c r="AB60" s="53"/>
      <c r="AC60" s="53"/>
      <c r="AD60" s="53"/>
      <c r="AE60" s="53"/>
      <c r="AF60" s="53"/>
      <c r="AG60" s="53"/>
      <c r="AH60" s="53"/>
      <c r="AI60" s="53"/>
      <c r="AJ60" s="53"/>
      <c r="AK60" s="53"/>
    </row>
    <row r="61" spans="1:37" x14ac:dyDescent="0.25">
      <c r="A61" s="26" t="s">
        <v>18</v>
      </c>
      <c r="B61" s="6">
        <v>85</v>
      </c>
      <c r="C61" s="5">
        <f t="shared" si="6"/>
        <v>4.199604743083004E-2</v>
      </c>
      <c r="E61" s="12" t="s">
        <v>6</v>
      </c>
      <c r="F61" s="4" t="s">
        <v>7</v>
      </c>
      <c r="G61" s="11" t="s">
        <v>2</v>
      </c>
      <c r="N61" s="53"/>
      <c r="O61" s="53"/>
      <c r="P61" s="53"/>
      <c r="Q61" s="53"/>
      <c r="R61" s="53"/>
      <c r="S61" s="53"/>
      <c r="T61" s="53"/>
      <c r="U61" s="53"/>
      <c r="V61" s="53"/>
      <c r="W61" s="53"/>
      <c r="X61" s="53"/>
      <c r="Y61" s="53"/>
      <c r="Z61" s="53"/>
      <c r="AA61" s="53"/>
      <c r="AB61" s="53"/>
      <c r="AC61" s="53"/>
      <c r="AD61" s="53"/>
      <c r="AE61" s="53"/>
      <c r="AF61" s="53"/>
      <c r="AG61" s="53"/>
      <c r="AH61" s="53"/>
      <c r="AI61" s="53"/>
      <c r="AJ61" s="53"/>
      <c r="AK61" s="53"/>
    </row>
    <row r="62" spans="1:37" x14ac:dyDescent="0.25">
      <c r="A62" s="26" t="s">
        <v>19</v>
      </c>
      <c r="B62" s="6">
        <v>43</v>
      </c>
      <c r="C62" s="5">
        <f t="shared" si="6"/>
        <v>2.1245059288537548E-2</v>
      </c>
      <c r="E62" s="26" t="s">
        <v>36</v>
      </c>
      <c r="F62" s="6">
        <v>310</v>
      </c>
      <c r="G62" s="5">
        <f t="shared" ref="G62:G67" si="7">F62/$F$68</f>
        <v>0.33261802575107297</v>
      </c>
      <c r="N62" s="53"/>
      <c r="O62" s="53"/>
      <c r="P62" s="53"/>
      <c r="Q62" s="53"/>
      <c r="R62" s="53"/>
      <c r="S62" s="53"/>
      <c r="T62" s="53"/>
      <c r="U62" s="53"/>
      <c r="V62" s="53"/>
      <c r="W62" s="53"/>
      <c r="X62" s="53"/>
      <c r="Y62" s="53"/>
      <c r="Z62" s="53"/>
      <c r="AA62" s="53"/>
      <c r="AB62" s="53"/>
      <c r="AC62" s="53"/>
      <c r="AD62" s="53"/>
      <c r="AE62" s="53"/>
      <c r="AF62" s="53"/>
      <c r="AG62" s="53"/>
      <c r="AH62" s="53"/>
      <c r="AI62" s="53"/>
      <c r="AJ62" s="53"/>
      <c r="AK62" s="53"/>
    </row>
    <row r="63" spans="1:37" x14ac:dyDescent="0.25">
      <c r="A63" s="13" t="s">
        <v>131</v>
      </c>
      <c r="B63" s="14">
        <v>21</v>
      </c>
      <c r="C63" s="15">
        <f t="shared" si="6"/>
        <v>1.0375494071146246E-2</v>
      </c>
      <c r="E63" s="26" t="s">
        <v>37</v>
      </c>
      <c r="F63" s="6">
        <v>262</v>
      </c>
      <c r="G63" s="5">
        <f t="shared" si="7"/>
        <v>0.2811158798283262</v>
      </c>
      <c r="N63" s="53"/>
      <c r="O63" s="53"/>
      <c r="P63" s="53"/>
      <c r="Q63" s="53"/>
      <c r="R63" s="53"/>
      <c r="S63" s="53"/>
      <c r="T63" s="53"/>
      <c r="U63" s="53"/>
      <c r="V63" s="53"/>
      <c r="W63" s="53"/>
      <c r="X63" s="53"/>
      <c r="Y63" s="53"/>
      <c r="Z63" s="53"/>
      <c r="AA63" s="53"/>
      <c r="AB63" s="53"/>
      <c r="AC63" s="53"/>
      <c r="AD63" s="53"/>
      <c r="AE63" s="53"/>
      <c r="AF63" s="53"/>
      <c r="AG63" s="53"/>
      <c r="AH63" s="53"/>
      <c r="AI63" s="53"/>
      <c r="AJ63" s="53"/>
      <c r="AK63" s="53"/>
    </row>
    <row r="64" spans="1:37" ht="15.75" thickBot="1" x14ac:dyDescent="0.3">
      <c r="A64" s="27" t="s">
        <v>5</v>
      </c>
      <c r="B64" s="3">
        <f>SUM(B58:B63)</f>
        <v>2024</v>
      </c>
      <c r="C64" s="2"/>
      <c r="E64" s="26" t="s">
        <v>38</v>
      </c>
      <c r="F64" s="6">
        <v>212</v>
      </c>
      <c r="G64" s="5">
        <f t="shared" si="7"/>
        <v>0.22746781115879827</v>
      </c>
      <c r="N64" s="53"/>
      <c r="O64" s="53"/>
      <c r="P64" s="53"/>
      <c r="Q64" s="53"/>
      <c r="R64" s="53"/>
      <c r="S64" s="53"/>
      <c r="T64" s="53"/>
      <c r="U64" s="53"/>
      <c r="V64" s="53"/>
      <c r="W64" s="53"/>
      <c r="X64" s="53"/>
      <c r="Y64" s="53"/>
      <c r="Z64" s="53"/>
      <c r="AA64" s="53"/>
      <c r="AB64" s="53"/>
      <c r="AC64" s="53"/>
      <c r="AD64" s="53"/>
      <c r="AE64" s="53"/>
      <c r="AF64" s="53"/>
      <c r="AG64" s="53"/>
      <c r="AH64" s="53"/>
      <c r="AI64" s="53"/>
      <c r="AJ64" s="53"/>
      <c r="AK64" s="53"/>
    </row>
    <row r="65" spans="5:37" x14ac:dyDescent="0.25">
      <c r="E65" s="26" t="s">
        <v>39</v>
      </c>
      <c r="F65" s="6">
        <v>47</v>
      </c>
      <c r="G65" s="5">
        <f t="shared" si="7"/>
        <v>5.0429184549356222E-2</v>
      </c>
      <c r="N65" s="53"/>
      <c r="O65" s="53"/>
      <c r="P65" s="53"/>
      <c r="Q65" s="53"/>
      <c r="R65" s="53"/>
      <c r="S65" s="53"/>
      <c r="T65" s="53"/>
      <c r="U65" s="53"/>
      <c r="V65" s="53"/>
      <c r="W65" s="53"/>
      <c r="X65" s="53"/>
      <c r="Y65" s="53"/>
      <c r="Z65" s="53"/>
      <c r="AA65" s="53"/>
      <c r="AB65" s="53"/>
      <c r="AC65" s="53"/>
      <c r="AD65" s="53"/>
      <c r="AE65" s="53"/>
      <c r="AF65" s="53"/>
      <c r="AG65" s="53"/>
      <c r="AH65" s="53"/>
      <c r="AI65" s="53"/>
      <c r="AJ65" s="53"/>
      <c r="AK65" s="53"/>
    </row>
    <row r="66" spans="5:37" x14ac:dyDescent="0.25">
      <c r="E66" s="26" t="s">
        <v>40</v>
      </c>
      <c r="F66" s="6">
        <v>44</v>
      </c>
      <c r="G66" s="5">
        <f t="shared" si="7"/>
        <v>4.7210300429184553E-2</v>
      </c>
      <c r="N66" s="53"/>
      <c r="O66" s="53"/>
      <c r="P66" s="53"/>
      <c r="Q66" s="53"/>
      <c r="R66" s="53"/>
      <c r="S66" s="53"/>
      <c r="T66" s="53"/>
      <c r="U66" s="53"/>
      <c r="V66" s="53"/>
      <c r="W66" s="53"/>
      <c r="X66" s="53"/>
      <c r="Y66" s="53"/>
      <c r="Z66" s="53"/>
      <c r="AA66" s="53"/>
      <c r="AB66" s="53"/>
      <c r="AC66" s="53"/>
      <c r="AD66" s="53"/>
      <c r="AE66" s="53"/>
      <c r="AF66" s="53"/>
      <c r="AG66" s="53"/>
      <c r="AH66" s="53"/>
      <c r="AI66" s="53"/>
      <c r="AJ66" s="53"/>
      <c r="AK66" s="53"/>
    </row>
    <row r="67" spans="5:37" x14ac:dyDescent="0.25">
      <c r="E67" s="13" t="s">
        <v>8</v>
      </c>
      <c r="F67" s="14">
        <v>57</v>
      </c>
      <c r="G67" s="15">
        <f t="shared" si="7"/>
        <v>6.1158798283261803E-2</v>
      </c>
      <c r="N67" s="53"/>
      <c r="O67" s="53"/>
      <c r="P67" s="53"/>
      <c r="Q67" s="53"/>
      <c r="R67" s="53"/>
      <c r="S67" s="53"/>
      <c r="T67" s="53"/>
      <c r="U67" s="53"/>
      <c r="V67" s="53"/>
      <c r="W67" s="53"/>
      <c r="X67" s="53"/>
      <c r="Y67" s="53"/>
      <c r="Z67" s="53"/>
      <c r="AA67" s="53"/>
      <c r="AB67" s="53"/>
      <c r="AC67" s="53"/>
      <c r="AD67" s="53"/>
      <c r="AE67" s="53"/>
      <c r="AF67" s="53"/>
      <c r="AG67" s="53"/>
      <c r="AH67" s="53"/>
      <c r="AI67" s="53"/>
      <c r="AJ67" s="53"/>
      <c r="AK67" s="53"/>
    </row>
    <row r="68" spans="5:37" ht="15.75" thickBot="1" x14ac:dyDescent="0.3">
      <c r="E68" s="27" t="s">
        <v>5</v>
      </c>
      <c r="F68" s="3">
        <f>SUM(F62:F67)</f>
        <v>932</v>
      </c>
      <c r="G68" s="2"/>
      <c r="N68" s="53"/>
      <c r="O68" s="53"/>
      <c r="P68" s="53"/>
      <c r="Q68" s="53"/>
      <c r="R68" s="53"/>
      <c r="S68" s="53"/>
      <c r="T68" s="53"/>
      <c r="U68" s="53"/>
      <c r="V68" s="53"/>
      <c r="W68" s="53"/>
      <c r="X68" s="53"/>
      <c r="Y68" s="53"/>
      <c r="Z68" s="53"/>
      <c r="AA68" s="53"/>
      <c r="AB68" s="53"/>
      <c r="AC68" s="53"/>
      <c r="AD68" s="53"/>
      <c r="AE68" s="53"/>
      <c r="AF68" s="53"/>
      <c r="AG68" s="53"/>
      <c r="AH68" s="53"/>
      <c r="AI68" s="53"/>
      <c r="AJ68" s="53"/>
      <c r="AK68" s="53"/>
    </row>
    <row r="69" spans="5:37" ht="15.75" thickBot="1" x14ac:dyDescent="0.3">
      <c r="N69" s="53"/>
      <c r="O69" s="53"/>
      <c r="P69" s="53"/>
      <c r="Q69" s="53"/>
      <c r="R69" s="53"/>
      <c r="S69" s="53"/>
      <c r="T69" s="53"/>
      <c r="U69" s="53"/>
      <c r="V69" s="53"/>
      <c r="W69" s="53"/>
      <c r="X69" s="53"/>
      <c r="Y69" s="53"/>
      <c r="Z69" s="53"/>
      <c r="AA69" s="53"/>
      <c r="AB69" s="53"/>
      <c r="AC69" s="53"/>
      <c r="AD69" s="53"/>
      <c r="AE69" s="53"/>
      <c r="AF69" s="53"/>
      <c r="AG69" s="53"/>
      <c r="AH69" s="53"/>
      <c r="AI69" s="53"/>
      <c r="AJ69" s="53"/>
      <c r="AK69" s="53"/>
    </row>
    <row r="70" spans="5:37" ht="18" thickBot="1" x14ac:dyDescent="0.35">
      <c r="E70" s="136" t="s">
        <v>59</v>
      </c>
      <c r="F70" s="137"/>
      <c r="G70" s="138"/>
      <c r="N70" s="53"/>
      <c r="O70" s="53"/>
      <c r="P70" s="53"/>
      <c r="Q70" s="53"/>
      <c r="R70" s="53"/>
      <c r="S70" s="53"/>
      <c r="T70" s="53"/>
      <c r="U70" s="53"/>
      <c r="V70" s="53"/>
      <c r="W70" s="53"/>
      <c r="X70" s="53"/>
      <c r="Y70" s="53"/>
      <c r="Z70" s="53"/>
      <c r="AA70" s="53"/>
      <c r="AB70" s="53"/>
      <c r="AC70" s="53"/>
      <c r="AD70" s="53"/>
      <c r="AE70" s="53"/>
      <c r="AF70" s="53"/>
      <c r="AG70" s="53"/>
      <c r="AH70" s="53"/>
      <c r="AI70" s="53"/>
      <c r="AJ70" s="53"/>
      <c r="AK70" s="53"/>
    </row>
    <row r="71" spans="5:37" x14ac:dyDescent="0.25">
      <c r="E71" s="12" t="s">
        <v>6</v>
      </c>
      <c r="F71" s="4" t="s">
        <v>7</v>
      </c>
      <c r="G71" s="11" t="s">
        <v>2</v>
      </c>
      <c r="N71" s="53"/>
      <c r="O71" s="53"/>
      <c r="P71" s="53"/>
      <c r="Q71" s="53"/>
      <c r="R71" s="53"/>
      <c r="S71" s="53"/>
      <c r="T71" s="53"/>
      <c r="U71" s="53"/>
      <c r="V71" s="53"/>
      <c r="W71" s="53"/>
      <c r="X71" s="53"/>
      <c r="Y71" s="53"/>
      <c r="Z71" s="53"/>
      <c r="AA71" s="53"/>
      <c r="AB71" s="53"/>
      <c r="AC71" s="53"/>
      <c r="AD71" s="53"/>
      <c r="AE71" s="53"/>
      <c r="AF71" s="53"/>
      <c r="AG71" s="53"/>
      <c r="AH71" s="53"/>
      <c r="AI71" s="53"/>
      <c r="AJ71" s="53"/>
      <c r="AK71" s="53"/>
    </row>
    <row r="72" spans="5:37" x14ac:dyDescent="0.25">
      <c r="E72" s="26" t="s">
        <v>36</v>
      </c>
      <c r="F72" s="6">
        <f>F62</f>
        <v>310</v>
      </c>
      <c r="G72" s="5">
        <f>F72/$F$74</f>
        <v>0.54195804195804198</v>
      </c>
      <c r="N72" s="53"/>
      <c r="O72" s="53"/>
      <c r="P72" s="53"/>
      <c r="Q72" s="53"/>
      <c r="R72" s="53"/>
      <c r="S72" s="53"/>
      <c r="T72" s="53"/>
      <c r="U72" s="53"/>
      <c r="V72" s="53"/>
      <c r="W72" s="53"/>
      <c r="X72" s="53"/>
      <c r="Y72" s="53"/>
      <c r="Z72" s="53"/>
      <c r="AA72" s="53"/>
      <c r="AB72" s="53"/>
      <c r="AC72" s="53"/>
      <c r="AD72" s="53"/>
      <c r="AE72" s="53"/>
      <c r="AF72" s="53"/>
      <c r="AG72" s="53"/>
      <c r="AH72" s="53"/>
      <c r="AI72" s="53"/>
      <c r="AJ72" s="53"/>
      <c r="AK72" s="53"/>
    </row>
    <row r="73" spans="5:37" x14ac:dyDescent="0.25">
      <c r="E73" s="13" t="s">
        <v>37</v>
      </c>
      <c r="F73" s="14">
        <f>F63</f>
        <v>262</v>
      </c>
      <c r="G73" s="15">
        <f>F73/$F$74</f>
        <v>0.45804195804195802</v>
      </c>
      <c r="N73" s="53"/>
      <c r="O73" s="53"/>
      <c r="P73" s="53"/>
      <c r="Q73" s="53"/>
      <c r="R73" s="53"/>
      <c r="S73" s="53"/>
      <c r="T73" s="53"/>
      <c r="U73" s="53"/>
      <c r="V73" s="53"/>
      <c r="W73" s="53"/>
      <c r="X73" s="53"/>
      <c r="Y73" s="53"/>
      <c r="Z73" s="53"/>
      <c r="AA73" s="53"/>
      <c r="AB73" s="53"/>
      <c r="AC73" s="53"/>
      <c r="AD73" s="53"/>
      <c r="AE73" s="53"/>
      <c r="AF73" s="53"/>
      <c r="AG73" s="53"/>
      <c r="AH73" s="53"/>
      <c r="AI73" s="53"/>
      <c r="AJ73" s="53"/>
      <c r="AK73" s="53"/>
    </row>
    <row r="74" spans="5:37" ht="15.75" thickBot="1" x14ac:dyDescent="0.3">
      <c r="E74" s="27" t="s">
        <v>5</v>
      </c>
      <c r="F74" s="3">
        <f>SUM(F72:F73)</f>
        <v>572</v>
      </c>
      <c r="G74" s="2"/>
      <c r="N74" s="53"/>
      <c r="O74" s="53"/>
      <c r="P74" s="53"/>
      <c r="Q74" s="53"/>
      <c r="R74" s="53"/>
      <c r="S74" s="53"/>
      <c r="T74" s="53"/>
      <c r="U74" s="53"/>
      <c r="V74" s="53"/>
      <c r="W74" s="53"/>
      <c r="X74" s="53"/>
      <c r="Y74" s="53"/>
      <c r="Z74" s="53"/>
      <c r="AA74" s="53"/>
      <c r="AB74" s="53"/>
      <c r="AC74" s="53"/>
      <c r="AD74" s="53"/>
      <c r="AE74" s="53"/>
      <c r="AF74" s="53"/>
      <c r="AG74" s="53"/>
      <c r="AH74" s="53"/>
      <c r="AI74" s="53"/>
      <c r="AJ74" s="53"/>
      <c r="AK74" s="53"/>
    </row>
    <row r="75" spans="5:37" ht="34.5" customHeight="1" x14ac:dyDescent="0.25">
      <c r="E75" s="53"/>
      <c r="I75" s="53"/>
      <c r="J75" s="53"/>
      <c r="K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row>
    <row r="76" spans="5:37" x14ac:dyDescent="0.25">
      <c r="E76" s="53"/>
      <c r="F76" s="53"/>
      <c r="G76" s="53"/>
      <c r="H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row>
    <row r="77" spans="5:37" x14ac:dyDescent="0.25">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row>
    <row r="78" spans="5:37" x14ac:dyDescent="0.25">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row>
    <row r="87" spans="10:10" x14ac:dyDescent="0.25">
      <c r="J87" s="53"/>
    </row>
    <row r="88" spans="10:10" x14ac:dyDescent="0.25">
      <c r="J88" s="53"/>
    </row>
    <row r="89" spans="10:10" x14ac:dyDescent="0.25">
      <c r="J89" s="53"/>
    </row>
    <row r="90" spans="10:10" x14ac:dyDescent="0.25">
      <c r="J90" s="53"/>
    </row>
    <row r="96" spans="10:10" s="53" customFormat="1" x14ac:dyDescent="0.25"/>
    <row r="98" ht="36" customHeight="1" x14ac:dyDescent="0.25"/>
    <row r="125" spans="1:3" s="53" customFormat="1" ht="15.75" thickBot="1" x14ac:dyDescent="0.3"/>
    <row r="126" spans="1:3" ht="18" thickBot="1" x14ac:dyDescent="0.35">
      <c r="A126" s="136" t="s">
        <v>60</v>
      </c>
      <c r="B126" s="137"/>
      <c r="C126" s="138"/>
    </row>
    <row r="127" spans="1:3" x14ac:dyDescent="0.25">
      <c r="A127" s="12" t="s">
        <v>12</v>
      </c>
      <c r="B127" s="4" t="s">
        <v>1</v>
      </c>
      <c r="C127" s="11" t="s">
        <v>2</v>
      </c>
    </row>
    <row r="128" spans="1:3" x14ac:dyDescent="0.25">
      <c r="A128" s="26" t="s">
        <v>14</v>
      </c>
      <c r="B128" s="6">
        <v>468</v>
      </c>
      <c r="C128" s="5">
        <f t="shared" ref="C128:C136" si="8">B128/$B$137</f>
        <v>0.50214592274678116</v>
      </c>
    </row>
    <row r="129" spans="1:5" x14ac:dyDescent="0.25">
      <c r="A129" s="26" t="s">
        <v>13</v>
      </c>
      <c r="B129" s="6">
        <v>230</v>
      </c>
      <c r="C129" s="5">
        <f t="shared" si="8"/>
        <v>0.24678111587982832</v>
      </c>
    </row>
    <row r="130" spans="1:5" x14ac:dyDescent="0.25">
      <c r="A130" s="26" t="s">
        <v>23</v>
      </c>
      <c r="B130" s="6">
        <v>66</v>
      </c>
      <c r="C130" s="5">
        <f t="shared" si="8"/>
        <v>7.0815450643776826E-2</v>
      </c>
    </row>
    <row r="131" spans="1:5" x14ac:dyDescent="0.25">
      <c r="A131" s="26" t="s">
        <v>18</v>
      </c>
      <c r="B131" s="6">
        <v>57</v>
      </c>
      <c r="C131" s="5">
        <f t="shared" si="8"/>
        <v>6.1158798283261803E-2</v>
      </c>
    </row>
    <row r="132" spans="1:5" x14ac:dyDescent="0.25">
      <c r="A132" s="26" t="s">
        <v>15</v>
      </c>
      <c r="B132" s="6">
        <v>34</v>
      </c>
      <c r="C132" s="5">
        <f t="shared" si="8"/>
        <v>3.6480686695278972E-2</v>
      </c>
    </row>
    <row r="133" spans="1:5" x14ac:dyDescent="0.25">
      <c r="A133" s="26" t="s">
        <v>21</v>
      </c>
      <c r="B133" s="6">
        <v>26</v>
      </c>
      <c r="C133" s="5">
        <f t="shared" si="8"/>
        <v>2.7896995708154508E-2</v>
      </c>
    </row>
    <row r="134" spans="1:5" x14ac:dyDescent="0.25">
      <c r="A134" s="26" t="s">
        <v>111</v>
      </c>
      <c r="B134" s="6">
        <v>19</v>
      </c>
      <c r="C134" s="5">
        <f t="shared" si="8"/>
        <v>2.03862660944206E-2</v>
      </c>
    </row>
    <row r="135" spans="1:5" x14ac:dyDescent="0.25">
      <c r="A135" s="26" t="s">
        <v>24</v>
      </c>
      <c r="B135" s="6">
        <v>16</v>
      </c>
      <c r="C135" s="5">
        <f t="shared" si="8"/>
        <v>1.7167381974248927E-2</v>
      </c>
    </row>
    <row r="136" spans="1:5" x14ac:dyDescent="0.25">
      <c r="A136" s="13" t="s">
        <v>110</v>
      </c>
      <c r="B136" s="14">
        <v>16</v>
      </c>
      <c r="C136" s="15">
        <f t="shared" si="8"/>
        <v>1.7167381974248927E-2</v>
      </c>
    </row>
    <row r="137" spans="1:5" ht="15.75" thickBot="1" x14ac:dyDescent="0.3">
      <c r="A137" s="27" t="s">
        <v>5</v>
      </c>
      <c r="B137" s="3">
        <f>SUM(B128:B136)</f>
        <v>932</v>
      </c>
      <c r="C137" s="2"/>
      <c r="E137" s="53"/>
    </row>
    <row r="138" spans="1:5" x14ac:dyDescent="0.25">
      <c r="A138" s="68" t="s">
        <v>179</v>
      </c>
      <c r="B138" s="53"/>
      <c r="C138" s="53"/>
      <c r="D138" s="53"/>
    </row>
    <row r="139" spans="1:5" ht="15.75" thickBot="1" x14ac:dyDescent="0.3"/>
    <row r="140" spans="1:5" ht="18" thickBot="1" x14ac:dyDescent="0.35">
      <c r="A140" s="136" t="s">
        <v>61</v>
      </c>
      <c r="B140" s="137"/>
      <c r="C140" s="138"/>
    </row>
    <row r="141" spans="1:5" x14ac:dyDescent="0.25">
      <c r="A141" s="12" t="s">
        <v>12</v>
      </c>
      <c r="B141" s="4" t="s">
        <v>1</v>
      </c>
      <c r="C141" s="11" t="s">
        <v>2</v>
      </c>
    </row>
    <row r="142" spans="1:5" x14ac:dyDescent="0.25">
      <c r="A142" s="26" t="s">
        <v>14</v>
      </c>
      <c r="B142" s="6">
        <v>414</v>
      </c>
      <c r="C142" s="5">
        <f>B142/$B$146</f>
        <v>0.72377622377622375</v>
      </c>
    </row>
    <row r="143" spans="1:5" x14ac:dyDescent="0.25">
      <c r="A143" s="26" t="s">
        <v>13</v>
      </c>
      <c r="B143" s="6">
        <v>74</v>
      </c>
      <c r="C143" s="5">
        <f>B143/$B$146</f>
        <v>0.12937062937062938</v>
      </c>
    </row>
    <row r="144" spans="1:5" x14ac:dyDescent="0.25">
      <c r="A144" s="26" t="s">
        <v>23</v>
      </c>
      <c r="B144" s="6">
        <v>66</v>
      </c>
      <c r="C144" s="5">
        <f>B144/$B$146</f>
        <v>0.11538461538461539</v>
      </c>
    </row>
    <row r="145" spans="1:8" x14ac:dyDescent="0.25">
      <c r="A145" s="13" t="s">
        <v>18</v>
      </c>
      <c r="B145" s="14">
        <v>18</v>
      </c>
      <c r="C145" s="15">
        <f>B145/$B$146</f>
        <v>3.1468531468531472E-2</v>
      </c>
    </row>
    <row r="146" spans="1:8" ht="15.75" thickBot="1" x14ac:dyDescent="0.3">
      <c r="A146" s="27" t="s">
        <v>5</v>
      </c>
      <c r="B146" s="3">
        <f>SUM(B142:B145)</f>
        <v>572</v>
      </c>
      <c r="C146" s="2"/>
      <c r="E146" s="53"/>
      <c r="F146" s="53"/>
      <c r="G146" s="53"/>
    </row>
    <row r="147" spans="1:8" x14ac:dyDescent="0.25">
      <c r="A147" s="53"/>
      <c r="B147" s="53"/>
      <c r="C147" s="53"/>
      <c r="D147" s="53"/>
      <c r="E147" s="53"/>
      <c r="F147" s="53"/>
      <c r="G147" s="53"/>
      <c r="H147" s="53"/>
    </row>
    <row r="148" spans="1:8" x14ac:dyDescent="0.25">
      <c r="A148" s="53" t="s">
        <v>180</v>
      </c>
      <c r="B148" s="53"/>
      <c r="C148" s="53"/>
      <c r="D148" s="53"/>
      <c r="E148" s="53"/>
      <c r="F148" s="53"/>
      <c r="G148" s="53"/>
      <c r="H148" s="53"/>
    </row>
    <row r="149" spans="1:8" x14ac:dyDescent="0.25">
      <c r="A149" s="53"/>
      <c r="B149" s="53"/>
      <c r="C149" s="53"/>
      <c r="D149" s="53"/>
      <c r="H149" s="53"/>
    </row>
  </sheetData>
  <mergeCells count="17">
    <mergeCell ref="A35:C35"/>
    <mergeCell ref="A140:C140"/>
    <mergeCell ref="A41:C41"/>
    <mergeCell ref="A56:C56"/>
    <mergeCell ref="E17:G17"/>
    <mergeCell ref="E28:G28"/>
    <mergeCell ref="E42:G42"/>
    <mergeCell ref="E49:G49"/>
    <mergeCell ref="E60:G60"/>
    <mergeCell ref="E70:G70"/>
    <mergeCell ref="A126:C126"/>
    <mergeCell ref="A1:F1"/>
    <mergeCell ref="A5:C5"/>
    <mergeCell ref="I5:J5"/>
    <mergeCell ref="A12:C12"/>
    <mergeCell ref="A24:C24"/>
    <mergeCell ref="E11:G1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6"/>
  <sheetViews>
    <sheetView topLeftCell="A37" workbookViewId="0">
      <selection activeCell="A41" sqref="A41:C69"/>
    </sheetView>
  </sheetViews>
  <sheetFormatPr defaultColWidth="9.140625" defaultRowHeight="15" x14ac:dyDescent="0.25"/>
  <cols>
    <col min="1" max="1" width="26.7109375" style="28" customWidth="1"/>
    <col min="2" max="2" width="10.7109375" style="28" bestFit="1" customWidth="1"/>
    <col min="3" max="3" width="7.85546875" style="28" customWidth="1"/>
    <col min="4" max="4" width="9.140625" style="28"/>
    <col min="5" max="5" width="22.42578125" style="28" customWidth="1"/>
    <col min="6" max="6" width="33.85546875" style="28" bestFit="1" customWidth="1"/>
    <col min="7" max="7" width="18.42578125" style="28" bestFit="1" customWidth="1"/>
    <col min="8" max="8" width="15.28515625" style="28" customWidth="1"/>
    <col min="9" max="11" width="9.140625" style="28"/>
    <col min="12" max="12" width="24.42578125" style="28" bestFit="1" customWidth="1"/>
    <col min="13" max="23" width="9.140625" style="28"/>
    <col min="24" max="24" width="21.7109375" style="28" customWidth="1"/>
    <col min="25" max="16384" width="9.140625" style="28"/>
  </cols>
  <sheetData>
    <row r="1" spans="1:13" ht="21" x14ac:dyDescent="0.35">
      <c r="A1" s="139" t="s">
        <v>112</v>
      </c>
      <c r="B1" s="139"/>
      <c r="C1" s="139"/>
      <c r="D1" s="139"/>
      <c r="E1" s="139"/>
      <c r="F1" s="139"/>
      <c r="G1" s="139"/>
    </row>
    <row r="2" spans="1:13" s="53" customFormat="1" ht="21" x14ac:dyDescent="0.35">
      <c r="A2" s="62" t="s">
        <v>173</v>
      </c>
      <c r="B2" s="84"/>
      <c r="C2" s="84"/>
      <c r="D2" s="82"/>
      <c r="G2" s="79"/>
    </row>
    <row r="3" spans="1:13" s="53" customFormat="1" ht="21" x14ac:dyDescent="0.35">
      <c r="A3" s="53" t="s">
        <v>174</v>
      </c>
      <c r="B3" s="84"/>
      <c r="C3" s="84"/>
      <c r="D3" s="82"/>
      <c r="G3" s="79"/>
    </row>
    <row r="4" spans="1:13" ht="15.75" thickBot="1" x14ac:dyDescent="0.3"/>
    <row r="5" spans="1:13" ht="18" thickBot="1" x14ac:dyDescent="0.35">
      <c r="A5" s="140" t="s">
        <v>34</v>
      </c>
      <c r="B5" s="141"/>
      <c r="C5" s="142"/>
      <c r="E5" s="177" t="s">
        <v>190</v>
      </c>
      <c r="F5" s="178"/>
      <c r="G5" s="179"/>
      <c r="L5" s="140" t="s">
        <v>62</v>
      </c>
      <c r="M5" s="142"/>
    </row>
    <row r="6" spans="1:13" x14ac:dyDescent="0.25">
      <c r="A6" s="12" t="s">
        <v>0</v>
      </c>
      <c r="B6" s="4" t="s">
        <v>1</v>
      </c>
      <c r="C6" s="11" t="s">
        <v>2</v>
      </c>
      <c r="E6" s="12" t="s">
        <v>0</v>
      </c>
      <c r="F6" s="4" t="s">
        <v>1</v>
      </c>
      <c r="G6" s="11" t="s">
        <v>2</v>
      </c>
      <c r="L6" s="17" t="s">
        <v>72</v>
      </c>
      <c r="M6" s="32"/>
    </row>
    <row r="7" spans="1:13" x14ac:dyDescent="0.25">
      <c r="A7" s="30" t="s">
        <v>3</v>
      </c>
      <c r="B7" s="6">
        <v>85787</v>
      </c>
      <c r="C7" s="5">
        <f>B7/$B$9</f>
        <v>0.87811943415153437</v>
      </c>
      <c r="E7" s="55" t="s">
        <v>3</v>
      </c>
      <c r="F7" s="6">
        <v>4854</v>
      </c>
      <c r="G7" s="5">
        <v>0.74</v>
      </c>
      <c r="L7" s="30" t="s">
        <v>113</v>
      </c>
      <c r="M7" s="32"/>
    </row>
    <row r="8" spans="1:13" x14ac:dyDescent="0.25">
      <c r="A8" s="13" t="s">
        <v>4</v>
      </c>
      <c r="B8" s="14">
        <v>11907</v>
      </c>
      <c r="C8" s="15">
        <f>B8/$B$9</f>
        <v>0.12188056584846561</v>
      </c>
      <c r="E8" s="13" t="s">
        <v>4</v>
      </c>
      <c r="F8" s="14">
        <v>1703</v>
      </c>
      <c r="G8" s="15">
        <v>0.26</v>
      </c>
      <c r="L8" s="30" t="s">
        <v>114</v>
      </c>
      <c r="M8" s="32"/>
    </row>
    <row r="9" spans="1:13" ht="15.75" thickBot="1" x14ac:dyDescent="0.3">
      <c r="A9" s="31" t="s">
        <v>5</v>
      </c>
      <c r="B9" s="3">
        <f>SUM(B7:B8)</f>
        <v>97694</v>
      </c>
      <c r="C9" s="2"/>
      <c r="E9" s="56" t="s">
        <v>5</v>
      </c>
      <c r="F9" s="3">
        <v>6557</v>
      </c>
      <c r="G9" s="60"/>
      <c r="L9" s="30" t="s">
        <v>115</v>
      </c>
      <c r="M9" s="32"/>
    </row>
    <row r="10" spans="1:13" ht="15.75" thickBot="1" x14ac:dyDescent="0.3">
      <c r="A10" s="53" t="s">
        <v>194</v>
      </c>
      <c r="B10" s="81"/>
      <c r="C10" s="81"/>
      <c r="D10" s="53"/>
      <c r="L10" s="30" t="s">
        <v>116</v>
      </c>
      <c r="M10" s="32"/>
    </row>
    <row r="11" spans="1:13" ht="18" thickBot="1" x14ac:dyDescent="0.35">
      <c r="E11" s="140" t="s">
        <v>188</v>
      </c>
      <c r="F11" s="141"/>
      <c r="G11" s="142"/>
      <c r="L11" s="30" t="s">
        <v>117</v>
      </c>
      <c r="M11" s="32"/>
    </row>
    <row r="12" spans="1:13" ht="18" thickBot="1" x14ac:dyDescent="0.35">
      <c r="A12" s="140" t="s">
        <v>35</v>
      </c>
      <c r="B12" s="141"/>
      <c r="C12" s="142"/>
      <c r="E12" s="12" t="s">
        <v>0</v>
      </c>
      <c r="F12" s="4" t="s">
        <v>1</v>
      </c>
      <c r="G12" s="11" t="s">
        <v>2</v>
      </c>
      <c r="L12" s="30"/>
      <c r="M12" s="32"/>
    </row>
    <row r="13" spans="1:13" x14ac:dyDescent="0.25">
      <c r="A13" s="12" t="s">
        <v>6</v>
      </c>
      <c r="B13" s="4" t="s">
        <v>7</v>
      </c>
      <c r="C13" s="11" t="s">
        <v>2</v>
      </c>
      <c r="E13" s="55" t="s">
        <v>3</v>
      </c>
      <c r="F13" s="6">
        <v>6718</v>
      </c>
      <c r="G13" s="5">
        <v>0.67600000000000005</v>
      </c>
      <c r="L13" s="30"/>
      <c r="M13" s="32"/>
    </row>
    <row r="14" spans="1:13" x14ac:dyDescent="0.25">
      <c r="A14" s="30" t="s">
        <v>36</v>
      </c>
      <c r="B14" s="6">
        <v>6557</v>
      </c>
      <c r="C14" s="5">
        <f>B14/$B$21</f>
        <v>6.7117734968370632E-2</v>
      </c>
      <c r="E14" s="13" t="s">
        <v>4</v>
      </c>
      <c r="F14" s="14">
        <v>3216</v>
      </c>
      <c r="G14" s="15">
        <v>0.32400000000000001</v>
      </c>
      <c r="L14" s="30"/>
      <c r="M14" s="32"/>
    </row>
    <row r="15" spans="1:13" ht="15.75" thickBot="1" x14ac:dyDescent="0.3">
      <c r="A15" s="30" t="s">
        <v>37</v>
      </c>
      <c r="B15" s="6">
        <v>9934</v>
      </c>
      <c r="C15" s="5">
        <f t="shared" ref="C15:C20" si="0">B15/$B$21</f>
        <v>0.10168485270333899</v>
      </c>
      <c r="E15" s="56" t="s">
        <v>5</v>
      </c>
      <c r="F15" s="3">
        <v>9934</v>
      </c>
      <c r="G15" s="2"/>
      <c r="L15" s="30"/>
      <c r="M15" s="32"/>
    </row>
    <row r="16" spans="1:13" ht="15.75" thickBot="1" x14ac:dyDescent="0.3">
      <c r="A16" s="30" t="s">
        <v>38</v>
      </c>
      <c r="B16" s="6">
        <v>10304</v>
      </c>
      <c r="C16" s="5">
        <f t="shared" si="0"/>
        <v>0.10547218867074744</v>
      </c>
      <c r="L16" s="30"/>
      <c r="M16" s="32"/>
    </row>
    <row r="17" spans="1:37" ht="18" thickBot="1" x14ac:dyDescent="0.35">
      <c r="A17" s="30" t="s">
        <v>39</v>
      </c>
      <c r="B17" s="6">
        <v>12121</v>
      </c>
      <c r="C17" s="5">
        <f t="shared" si="0"/>
        <v>0.12407107908366942</v>
      </c>
      <c r="E17" s="140" t="s">
        <v>44</v>
      </c>
      <c r="F17" s="141"/>
      <c r="G17" s="142"/>
      <c r="L17" s="30"/>
      <c r="M17" s="32"/>
    </row>
    <row r="18" spans="1:37" x14ac:dyDescent="0.25">
      <c r="A18" s="30" t="s">
        <v>40</v>
      </c>
      <c r="B18" s="6">
        <v>10187</v>
      </c>
      <c r="C18" s="5">
        <f t="shared" si="0"/>
        <v>0.10427457162159395</v>
      </c>
      <c r="E18" s="12" t="s">
        <v>45</v>
      </c>
      <c r="F18" s="4" t="s">
        <v>7</v>
      </c>
      <c r="G18" s="11" t="s">
        <v>2</v>
      </c>
      <c r="L18" s="30"/>
      <c r="M18" s="32"/>
    </row>
    <row r="19" spans="1:37" x14ac:dyDescent="0.25">
      <c r="A19" s="30" t="s">
        <v>8</v>
      </c>
      <c r="B19" s="6">
        <v>44542</v>
      </c>
      <c r="C19" s="5">
        <f t="shared" si="0"/>
        <v>0.45593383421704509</v>
      </c>
      <c r="E19" s="30" t="s">
        <v>46</v>
      </c>
      <c r="F19" s="6">
        <v>576</v>
      </c>
      <c r="G19" s="5">
        <f t="shared" ref="G19:G25" si="1">F19/$F$26</f>
        <v>4.8374905517762662E-2</v>
      </c>
      <c r="L19" s="30"/>
      <c r="M19" s="32"/>
    </row>
    <row r="20" spans="1:37" x14ac:dyDescent="0.25">
      <c r="A20" s="13" t="s">
        <v>9</v>
      </c>
      <c r="B20" s="14">
        <v>4049</v>
      </c>
      <c r="C20" s="15">
        <f t="shared" si="0"/>
        <v>4.1445738735234508E-2</v>
      </c>
      <c r="E20" s="30" t="s">
        <v>47</v>
      </c>
      <c r="F20" s="6">
        <v>849</v>
      </c>
      <c r="G20" s="5">
        <f t="shared" si="1"/>
        <v>7.1302595112118922E-2</v>
      </c>
      <c r="L20" s="30"/>
      <c r="M20" s="32"/>
    </row>
    <row r="21" spans="1:37" ht="15.75" thickBot="1" x14ac:dyDescent="0.3">
      <c r="A21" s="31" t="s">
        <v>5</v>
      </c>
      <c r="B21" s="3">
        <f>SUM(B14:B20)</f>
        <v>97694</v>
      </c>
      <c r="C21" s="2"/>
      <c r="E21" s="30" t="s">
        <v>48</v>
      </c>
      <c r="F21" s="6">
        <v>2448</v>
      </c>
      <c r="G21" s="5">
        <f t="shared" si="1"/>
        <v>0.20559334845049132</v>
      </c>
      <c r="L21" s="30"/>
      <c r="M21" s="32"/>
    </row>
    <row r="22" spans="1:37" x14ac:dyDescent="0.25">
      <c r="A22" s="53" t="s">
        <v>194</v>
      </c>
      <c r="B22" s="53"/>
      <c r="C22" s="53"/>
      <c r="D22" s="53"/>
      <c r="E22" s="30" t="s">
        <v>49</v>
      </c>
      <c r="F22" s="6">
        <v>3223</v>
      </c>
      <c r="G22" s="5">
        <f t="shared" si="1"/>
        <v>0.27068111195095323</v>
      </c>
      <c r="L22" s="30"/>
      <c r="M22" s="32"/>
    </row>
    <row r="23" spans="1:37" ht="15.75" thickBot="1" x14ac:dyDescent="0.3">
      <c r="E23" s="30" t="s">
        <v>50</v>
      </c>
      <c r="F23" s="6">
        <v>2125</v>
      </c>
      <c r="G23" s="5">
        <f t="shared" si="1"/>
        <v>0.17846644830771816</v>
      </c>
      <c r="L23" s="30"/>
      <c r="M23" s="32"/>
    </row>
    <row r="24" spans="1:37" ht="18" thickBot="1" x14ac:dyDescent="0.35">
      <c r="A24" s="140" t="s">
        <v>10</v>
      </c>
      <c r="B24" s="141"/>
      <c r="C24" s="142"/>
      <c r="E24" s="30" t="s">
        <v>51</v>
      </c>
      <c r="F24" s="6">
        <v>1303</v>
      </c>
      <c r="G24" s="5">
        <f t="shared" si="1"/>
        <v>0.10943142689174436</v>
      </c>
      <c r="L24" s="30"/>
      <c r="M24" s="32"/>
    </row>
    <row r="25" spans="1:37" x14ac:dyDescent="0.25">
      <c r="A25" s="12" t="s">
        <v>6</v>
      </c>
      <c r="B25" s="4" t="s">
        <v>7</v>
      </c>
      <c r="C25" s="11" t="s">
        <v>2</v>
      </c>
      <c r="E25" s="13" t="s">
        <v>52</v>
      </c>
      <c r="F25" s="14">
        <v>1383</v>
      </c>
      <c r="G25" s="15">
        <f t="shared" si="1"/>
        <v>0.11615016376921139</v>
      </c>
      <c r="L25" s="30"/>
      <c r="M25" s="32"/>
    </row>
    <row r="26" spans="1:37" ht="15.75" thickBot="1" x14ac:dyDescent="0.3">
      <c r="A26" s="30" t="s">
        <v>36</v>
      </c>
      <c r="B26" s="6">
        <v>1703</v>
      </c>
      <c r="C26" s="5">
        <f>B26/$B$33</f>
        <v>0.14302511127907952</v>
      </c>
      <c r="E26" s="31" t="s">
        <v>5</v>
      </c>
      <c r="F26" s="3">
        <f>SUM(F19:F25)</f>
        <v>11907</v>
      </c>
      <c r="G26" s="2"/>
      <c r="L26" s="30"/>
      <c r="M26" s="32"/>
    </row>
    <row r="27" spans="1:37" ht="15.75" thickBot="1" x14ac:dyDescent="0.3">
      <c r="A27" s="30" t="s">
        <v>37</v>
      </c>
      <c r="B27" s="6">
        <v>3216</v>
      </c>
      <c r="C27" s="5">
        <f t="shared" ref="C27:C32" si="2">B27/$B$33</f>
        <v>0.27009322247417483</v>
      </c>
      <c r="L27" s="30"/>
      <c r="M27" s="32"/>
    </row>
    <row r="28" spans="1:37" ht="18" thickBot="1" x14ac:dyDescent="0.35">
      <c r="A28" s="30" t="s">
        <v>38</v>
      </c>
      <c r="B28" s="6">
        <v>1850</v>
      </c>
      <c r="C28" s="5">
        <f t="shared" si="2"/>
        <v>0.15537079029142523</v>
      </c>
      <c r="E28" s="136" t="s">
        <v>53</v>
      </c>
      <c r="F28" s="137"/>
      <c r="G28" s="138"/>
      <c r="L28" s="30"/>
      <c r="M28" s="32"/>
    </row>
    <row r="29" spans="1:37" x14ac:dyDescent="0.25">
      <c r="A29" s="30" t="s">
        <v>39</v>
      </c>
      <c r="B29" s="6">
        <v>2051</v>
      </c>
      <c r="C29" s="5">
        <f t="shared" si="2"/>
        <v>0.17225161669606115</v>
      </c>
      <c r="E29" s="12" t="s">
        <v>45</v>
      </c>
      <c r="F29" s="4" t="s">
        <v>7</v>
      </c>
      <c r="G29" s="11" t="s">
        <v>2</v>
      </c>
      <c r="L29" s="30"/>
      <c r="M29" s="32"/>
    </row>
    <row r="30" spans="1:37" x14ac:dyDescent="0.25">
      <c r="A30" s="30" t="s">
        <v>40</v>
      </c>
      <c r="B30" s="6">
        <v>705</v>
      </c>
      <c r="C30" s="5">
        <f t="shared" si="2"/>
        <v>5.9208868732678256E-2</v>
      </c>
      <c r="E30" s="30" t="s">
        <v>46</v>
      </c>
      <c r="F30" s="6">
        <v>370</v>
      </c>
      <c r="G30" s="5">
        <f t="shared" ref="G30:G36" si="3">F30/$F$37</f>
        <v>7.5218540353730434E-2</v>
      </c>
      <c r="L30" s="30"/>
      <c r="M30" s="32"/>
    </row>
    <row r="31" spans="1:37" ht="15.75" thickBot="1" x14ac:dyDescent="0.3">
      <c r="A31" s="30" t="s">
        <v>8</v>
      </c>
      <c r="B31" s="6">
        <v>2233</v>
      </c>
      <c r="C31" s="5">
        <f t="shared" si="2"/>
        <v>0.18753674309229865</v>
      </c>
      <c r="E31" s="30" t="s">
        <v>47</v>
      </c>
      <c r="F31" s="6">
        <v>533</v>
      </c>
      <c r="G31" s="5">
        <f t="shared" si="3"/>
        <v>0.1083553567798333</v>
      </c>
      <c r="L31" s="31"/>
      <c r="M31" s="2"/>
    </row>
    <row r="32" spans="1:37" x14ac:dyDescent="0.25">
      <c r="A32" s="13" t="s">
        <v>9</v>
      </c>
      <c r="B32" s="14">
        <v>149</v>
      </c>
      <c r="C32" s="15">
        <f t="shared" si="2"/>
        <v>1.2513647434282354E-2</v>
      </c>
      <c r="E32" s="30" t="s">
        <v>48</v>
      </c>
      <c r="F32" s="6">
        <v>1141</v>
      </c>
      <c r="G32" s="5">
        <f t="shared" si="3"/>
        <v>0.23195771498272005</v>
      </c>
      <c r="L32" s="53"/>
      <c r="M32" s="53"/>
      <c r="N32" s="53"/>
      <c r="O32" s="53"/>
      <c r="P32" s="53"/>
      <c r="Q32" s="53"/>
      <c r="R32" s="53"/>
      <c r="S32" s="53"/>
      <c r="T32" s="53"/>
      <c r="U32" s="53"/>
      <c r="V32" s="53"/>
      <c r="W32" s="53"/>
      <c r="Z32" s="53"/>
      <c r="AA32" s="53"/>
      <c r="AB32" s="53"/>
      <c r="AC32" s="53"/>
      <c r="AD32" s="53"/>
      <c r="AE32" s="53"/>
      <c r="AF32" s="53"/>
      <c r="AG32" s="53"/>
      <c r="AH32" s="53"/>
      <c r="AI32" s="53"/>
      <c r="AJ32" s="53"/>
      <c r="AK32" s="53"/>
    </row>
    <row r="33" spans="1:37" ht="15.75" thickBot="1" x14ac:dyDescent="0.3">
      <c r="A33" s="31" t="s">
        <v>5</v>
      </c>
      <c r="B33" s="3">
        <f>SUM(B26:B32)</f>
        <v>11907</v>
      </c>
      <c r="C33" s="2"/>
      <c r="E33" s="30" t="s">
        <v>49</v>
      </c>
      <c r="F33" s="6">
        <v>1253</v>
      </c>
      <c r="G33" s="5">
        <f t="shared" si="3"/>
        <v>0.25472657044114655</v>
      </c>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row>
    <row r="34" spans="1:37" ht="15.75" thickBot="1" x14ac:dyDescent="0.3">
      <c r="E34" s="30" t="s">
        <v>50</v>
      </c>
      <c r="F34" s="6">
        <v>600</v>
      </c>
      <c r="G34" s="5">
        <f t="shared" si="3"/>
        <v>0.12197601138442773</v>
      </c>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row>
    <row r="35" spans="1:37" ht="33.75" customHeight="1" thickBot="1" x14ac:dyDescent="0.35">
      <c r="A35" s="136" t="s">
        <v>41</v>
      </c>
      <c r="B35" s="137"/>
      <c r="C35" s="138"/>
      <c r="E35" s="30" t="s">
        <v>51</v>
      </c>
      <c r="F35" s="6">
        <v>354</v>
      </c>
      <c r="G35" s="5">
        <f t="shared" si="3"/>
        <v>7.1965846716812359E-2</v>
      </c>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row>
    <row r="36" spans="1:37" x14ac:dyDescent="0.25">
      <c r="A36" s="12" t="s">
        <v>6</v>
      </c>
      <c r="B36" s="4" t="s">
        <v>7</v>
      </c>
      <c r="C36" s="11" t="s">
        <v>2</v>
      </c>
      <c r="E36" s="13" t="s">
        <v>52</v>
      </c>
      <c r="F36" s="14">
        <v>668</v>
      </c>
      <c r="G36" s="15">
        <f t="shared" si="3"/>
        <v>0.13579995934132955</v>
      </c>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row>
    <row r="37" spans="1:37" ht="15.75" thickBot="1" x14ac:dyDescent="0.3">
      <c r="A37" s="30" t="s">
        <v>36</v>
      </c>
      <c r="B37" s="6">
        <f>B26</f>
        <v>1703</v>
      </c>
      <c r="C37" s="5">
        <f>B37/$B$39</f>
        <v>0.34620857897946739</v>
      </c>
      <c r="E37" s="31" t="s">
        <v>5</v>
      </c>
      <c r="F37" s="3">
        <f>SUM(F30:F36)</f>
        <v>4919</v>
      </c>
      <c r="G37" s="2"/>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row>
    <row r="38" spans="1:37" x14ac:dyDescent="0.25">
      <c r="A38" s="13" t="s">
        <v>37</v>
      </c>
      <c r="B38" s="14">
        <f>B27</f>
        <v>3216</v>
      </c>
      <c r="C38" s="15">
        <f>B38/$B$39</f>
        <v>0.65379142102053267</v>
      </c>
      <c r="E38" s="63" t="s">
        <v>175</v>
      </c>
      <c r="F38" s="6"/>
      <c r="G38" s="61"/>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row>
    <row r="39" spans="1:37" ht="15.75" thickBot="1" x14ac:dyDescent="0.3">
      <c r="A39" s="31" t="s">
        <v>5</v>
      </c>
      <c r="B39" s="3">
        <f>SUM(B37:B38)</f>
        <v>4919</v>
      </c>
      <c r="C39" s="2"/>
      <c r="E39" s="66" t="s">
        <v>176</v>
      </c>
      <c r="F39" s="6"/>
      <c r="G39" s="61"/>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row>
    <row r="40" spans="1:37" ht="15.75" thickBot="1" x14ac:dyDescent="0.3">
      <c r="E40" s="66" t="s">
        <v>177</v>
      </c>
      <c r="F40" s="6"/>
      <c r="G40" s="61"/>
      <c r="H40" s="53"/>
      <c r="I40" s="53"/>
    </row>
    <row r="41" spans="1:37" ht="18" thickBot="1" x14ac:dyDescent="0.35">
      <c r="A41" s="140" t="s">
        <v>11</v>
      </c>
      <c r="B41" s="141"/>
      <c r="C41" s="142"/>
      <c r="E41" s="66"/>
    </row>
    <row r="42" spans="1:37" ht="18" thickBot="1" x14ac:dyDescent="0.35">
      <c r="A42" s="12" t="s">
        <v>12</v>
      </c>
      <c r="B42" s="4" t="s">
        <v>1</v>
      </c>
      <c r="C42" s="11" t="s">
        <v>2</v>
      </c>
      <c r="E42" s="140" t="s">
        <v>169</v>
      </c>
      <c r="F42" s="141"/>
      <c r="G42" s="142"/>
    </row>
    <row r="43" spans="1:37" x14ac:dyDescent="0.25">
      <c r="A43" s="18" t="s">
        <v>14</v>
      </c>
      <c r="B43" s="6">
        <v>4373</v>
      </c>
      <c r="C43" s="5">
        <f t="shared" ref="C43:C53" si="4">B43/$B$54</f>
        <v>0.36726295456454189</v>
      </c>
      <c r="E43" s="12" t="s">
        <v>54</v>
      </c>
      <c r="F43" s="4" t="s">
        <v>1</v>
      </c>
      <c r="G43" s="11" t="s">
        <v>2</v>
      </c>
    </row>
    <row r="44" spans="1:37" x14ac:dyDescent="0.25">
      <c r="A44" s="18" t="s">
        <v>13</v>
      </c>
      <c r="B44" s="6">
        <v>3989</v>
      </c>
      <c r="C44" s="5">
        <f t="shared" si="4"/>
        <v>0.33501301755270008</v>
      </c>
      <c r="E44" s="30" t="s">
        <v>55</v>
      </c>
      <c r="F44" s="6">
        <v>37409</v>
      </c>
      <c r="G44" s="5">
        <f>F44/$F$46</f>
        <v>0.9108595081568055</v>
      </c>
    </row>
    <row r="45" spans="1:37" x14ac:dyDescent="0.25">
      <c r="A45" s="18" t="s">
        <v>18</v>
      </c>
      <c r="B45" s="6">
        <v>1004</v>
      </c>
      <c r="C45" s="5">
        <f t="shared" si="4"/>
        <v>8.432014781221131E-2</v>
      </c>
      <c r="E45" s="13" t="s">
        <v>58</v>
      </c>
      <c r="F45" s="14">
        <v>3661</v>
      </c>
      <c r="G45" s="15">
        <f>F45/$F$46</f>
        <v>8.9140491843194544E-2</v>
      </c>
    </row>
    <row r="46" spans="1:37" ht="15.75" thickBot="1" x14ac:dyDescent="0.3">
      <c r="A46" s="18" t="s">
        <v>15</v>
      </c>
      <c r="B46" s="6">
        <v>375</v>
      </c>
      <c r="C46" s="5">
        <f t="shared" si="4"/>
        <v>3.1494079113126731E-2</v>
      </c>
      <c r="E46" s="31" t="s">
        <v>5</v>
      </c>
      <c r="F46" s="3">
        <f>SUM(F44:F45)</f>
        <v>41070</v>
      </c>
      <c r="G46" s="2"/>
    </row>
    <row r="47" spans="1:37" x14ac:dyDescent="0.25">
      <c r="A47" s="18" t="s">
        <v>29</v>
      </c>
      <c r="B47" s="6">
        <v>202</v>
      </c>
      <c r="C47" s="5">
        <f t="shared" si="4"/>
        <v>1.6964810615604266E-2</v>
      </c>
      <c r="E47" s="53" t="s">
        <v>186</v>
      </c>
      <c r="F47" s="53"/>
      <c r="G47" s="53"/>
      <c r="H47" s="53"/>
    </row>
    <row r="48" spans="1:37" ht="15.75" thickBot="1" x14ac:dyDescent="0.3">
      <c r="A48" s="18" t="s">
        <v>30</v>
      </c>
      <c r="B48" s="6">
        <v>167</v>
      </c>
      <c r="C48" s="5">
        <f t="shared" si="4"/>
        <v>1.4025363231712438E-2</v>
      </c>
    </row>
    <row r="49" spans="1:37" ht="18" thickBot="1" x14ac:dyDescent="0.35">
      <c r="A49" s="18" t="s">
        <v>17</v>
      </c>
      <c r="B49" s="6">
        <v>154</v>
      </c>
      <c r="C49" s="5">
        <f t="shared" si="4"/>
        <v>1.2933568489124045E-2</v>
      </c>
      <c r="E49" s="136" t="s">
        <v>56</v>
      </c>
      <c r="F49" s="137"/>
      <c r="G49" s="138"/>
    </row>
    <row r="50" spans="1:37" x14ac:dyDescent="0.25">
      <c r="A50" s="18" t="s">
        <v>26</v>
      </c>
      <c r="B50" s="6">
        <v>129</v>
      </c>
      <c r="C50" s="5">
        <f t="shared" si="4"/>
        <v>1.0833963214915596E-2</v>
      </c>
      <c r="E50" s="12" t="s">
        <v>6</v>
      </c>
      <c r="F50" s="4" t="s">
        <v>7</v>
      </c>
      <c r="G50" s="11" t="s">
        <v>2</v>
      </c>
    </row>
    <row r="51" spans="1:37" x14ac:dyDescent="0.25">
      <c r="A51" s="18" t="s">
        <v>20</v>
      </c>
      <c r="B51" s="6">
        <v>128</v>
      </c>
      <c r="C51" s="5">
        <f t="shared" si="4"/>
        <v>1.0749979003947257E-2</v>
      </c>
      <c r="E51" s="30" t="s">
        <v>36</v>
      </c>
      <c r="F51" s="6">
        <v>1478</v>
      </c>
      <c r="G51" s="5">
        <f t="shared" ref="G51:G56" si="5">F51/$F$57</f>
        <v>5.5676938145106609E-2</v>
      </c>
    </row>
    <row r="52" spans="1:37" x14ac:dyDescent="0.25">
      <c r="A52" s="18" t="s">
        <v>23</v>
      </c>
      <c r="B52" s="6">
        <v>123</v>
      </c>
      <c r="C52" s="5">
        <f t="shared" si="4"/>
        <v>1.0330057949105569E-2</v>
      </c>
      <c r="E52" s="30" t="s">
        <v>37</v>
      </c>
      <c r="F52" s="6">
        <v>2378</v>
      </c>
      <c r="G52" s="5">
        <f t="shared" si="5"/>
        <v>8.9580351088676263E-2</v>
      </c>
    </row>
    <row r="53" spans="1:37" s="29" customFormat="1" x14ac:dyDescent="0.25">
      <c r="A53" s="19" t="s">
        <v>33</v>
      </c>
      <c r="B53" s="14">
        <v>1263</v>
      </c>
      <c r="C53" s="15">
        <f t="shared" si="4"/>
        <v>0.10607205845301083</v>
      </c>
      <c r="D53" s="28"/>
      <c r="E53" s="30" t="s">
        <v>38</v>
      </c>
      <c r="F53" s="6">
        <v>2617</v>
      </c>
      <c r="G53" s="5">
        <f t="shared" si="5"/>
        <v>9.8583590748135316E-2</v>
      </c>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row>
    <row r="54" spans="1:37" ht="15.75" thickBot="1" x14ac:dyDescent="0.3">
      <c r="A54" s="31" t="s">
        <v>5</v>
      </c>
      <c r="B54" s="3">
        <f>SUM(B43:B53)</f>
        <v>11907</v>
      </c>
      <c r="C54" s="2"/>
      <c r="E54" s="30" t="s">
        <v>39</v>
      </c>
      <c r="F54" s="6">
        <v>3307</v>
      </c>
      <c r="G54" s="5">
        <f t="shared" si="5"/>
        <v>0.12457620733820537</v>
      </c>
    </row>
    <row r="55" spans="1:37" ht="15.75" thickBot="1" x14ac:dyDescent="0.3">
      <c r="E55" s="30" t="s">
        <v>40</v>
      </c>
      <c r="F55" s="6">
        <v>2610</v>
      </c>
      <c r="G55" s="5">
        <f t="shared" si="5"/>
        <v>9.8319897536351994E-2</v>
      </c>
    </row>
    <row r="56" spans="1:37" ht="36" customHeight="1" thickBot="1" x14ac:dyDescent="0.35">
      <c r="A56" s="136" t="s">
        <v>42</v>
      </c>
      <c r="B56" s="137"/>
      <c r="C56" s="138"/>
      <c r="D56" s="29"/>
      <c r="E56" s="13" t="s">
        <v>8</v>
      </c>
      <c r="F56" s="14">
        <v>14156</v>
      </c>
      <c r="G56" s="15">
        <f t="shared" si="5"/>
        <v>0.53326301514352448</v>
      </c>
    </row>
    <row r="57" spans="1:37" ht="15.75" thickBot="1" x14ac:dyDescent="0.3">
      <c r="A57" s="12" t="s">
        <v>12</v>
      </c>
      <c r="B57" s="4" t="s">
        <v>1</v>
      </c>
      <c r="C57" s="11" t="s">
        <v>2</v>
      </c>
      <c r="E57" s="31" t="s">
        <v>5</v>
      </c>
      <c r="F57" s="3">
        <f>SUM(F51:F56)</f>
        <v>26546</v>
      </c>
      <c r="G57" s="2"/>
    </row>
    <row r="58" spans="1:37" x14ac:dyDescent="0.25">
      <c r="A58" s="30" t="s">
        <v>13</v>
      </c>
      <c r="B58" s="6">
        <v>2143</v>
      </c>
      <c r="C58" s="5">
        <f t="shared" ref="C58:C68" si="6">B58/$B$69</f>
        <v>0.4356576539947144</v>
      </c>
      <c r="E58" s="67" t="s">
        <v>178</v>
      </c>
      <c r="F58" s="67"/>
      <c r="G58" s="67"/>
      <c r="H58" s="67"/>
      <c r="I58" s="67"/>
    </row>
    <row r="59" spans="1:37" ht="15.75" thickBot="1" x14ac:dyDescent="0.3">
      <c r="A59" s="30" t="s">
        <v>14</v>
      </c>
      <c r="B59" s="6">
        <v>2006</v>
      </c>
      <c r="C59" s="5">
        <f t="shared" si="6"/>
        <v>0.40780646472860338</v>
      </c>
      <c r="E59" s="66"/>
      <c r="F59" s="66"/>
      <c r="G59" s="66"/>
      <c r="H59" s="66"/>
      <c r="I59" s="66"/>
    </row>
    <row r="60" spans="1:37" ht="18" thickBot="1" x14ac:dyDescent="0.35">
      <c r="A60" s="30" t="s">
        <v>18</v>
      </c>
      <c r="B60" s="6">
        <v>254</v>
      </c>
      <c r="C60" s="5">
        <f t="shared" si="6"/>
        <v>5.1636511486074406E-2</v>
      </c>
      <c r="E60" s="136" t="s">
        <v>57</v>
      </c>
      <c r="F60" s="137"/>
      <c r="G60" s="138"/>
    </row>
    <row r="61" spans="1:37" x14ac:dyDescent="0.25">
      <c r="A61" s="30" t="s">
        <v>15</v>
      </c>
      <c r="B61" s="6">
        <v>86</v>
      </c>
      <c r="C61" s="5">
        <f t="shared" si="6"/>
        <v>1.7483228298434642E-2</v>
      </c>
      <c r="E61" s="12" t="s">
        <v>6</v>
      </c>
      <c r="F61" s="4" t="s">
        <v>7</v>
      </c>
      <c r="G61" s="11" t="s">
        <v>2</v>
      </c>
    </row>
    <row r="62" spans="1:37" x14ac:dyDescent="0.25">
      <c r="A62" s="30" t="s">
        <v>17</v>
      </c>
      <c r="B62" s="6">
        <v>72</v>
      </c>
      <c r="C62" s="5">
        <f t="shared" si="6"/>
        <v>1.4637121366131328E-2</v>
      </c>
      <c r="E62" s="30" t="s">
        <v>36</v>
      </c>
      <c r="F62" s="6">
        <v>440</v>
      </c>
      <c r="G62" s="5">
        <f t="shared" ref="G62:G67" si="7">F62/$F$68</f>
        <v>0.16858237547892721</v>
      </c>
    </row>
    <row r="63" spans="1:37" x14ac:dyDescent="0.25">
      <c r="A63" s="30" t="s">
        <v>25</v>
      </c>
      <c r="B63" s="6">
        <v>51</v>
      </c>
      <c r="C63" s="5">
        <f t="shared" si="6"/>
        <v>1.0367960967676356E-2</v>
      </c>
      <c r="E63" s="30" t="s">
        <v>37</v>
      </c>
      <c r="F63" s="6">
        <v>931</v>
      </c>
      <c r="G63" s="5">
        <f t="shared" si="7"/>
        <v>0.35670498084291186</v>
      </c>
    </row>
    <row r="64" spans="1:37" x14ac:dyDescent="0.25">
      <c r="A64" s="30" t="s">
        <v>30</v>
      </c>
      <c r="B64" s="6">
        <v>44</v>
      </c>
      <c r="C64" s="5">
        <f t="shared" si="6"/>
        <v>8.9449075015247004E-3</v>
      </c>
      <c r="E64" s="30" t="s">
        <v>38</v>
      </c>
      <c r="F64" s="6">
        <v>431</v>
      </c>
      <c r="G64" s="5">
        <f t="shared" si="7"/>
        <v>0.16513409961685824</v>
      </c>
    </row>
    <row r="65" spans="1:7" x14ac:dyDescent="0.25">
      <c r="A65" s="30" t="s">
        <v>136</v>
      </c>
      <c r="B65" s="6">
        <v>42</v>
      </c>
      <c r="C65" s="5">
        <f t="shared" si="6"/>
        <v>8.5383207969099411E-3</v>
      </c>
      <c r="E65" s="30" t="s">
        <v>39</v>
      </c>
      <c r="F65" s="6">
        <v>345</v>
      </c>
      <c r="G65" s="5">
        <f t="shared" si="7"/>
        <v>0.13218390804597702</v>
      </c>
    </row>
    <row r="66" spans="1:7" x14ac:dyDescent="0.25">
      <c r="A66" s="30" t="s">
        <v>23</v>
      </c>
      <c r="B66" s="6">
        <v>40</v>
      </c>
      <c r="C66" s="5">
        <f t="shared" si="6"/>
        <v>8.1317340922951818E-3</v>
      </c>
      <c r="E66" s="30" t="s">
        <v>40</v>
      </c>
      <c r="F66" s="6">
        <v>148</v>
      </c>
      <c r="G66" s="5">
        <f t="shared" si="7"/>
        <v>5.6704980842911874E-2</v>
      </c>
    </row>
    <row r="67" spans="1:7" x14ac:dyDescent="0.25">
      <c r="A67" s="30" t="s">
        <v>65</v>
      </c>
      <c r="B67" s="6">
        <v>35</v>
      </c>
      <c r="C67" s="5">
        <f t="shared" si="6"/>
        <v>7.1152673307582842E-3</v>
      </c>
      <c r="E67" s="13" t="s">
        <v>8</v>
      </c>
      <c r="F67" s="14">
        <v>315</v>
      </c>
      <c r="G67" s="15">
        <f t="shared" si="7"/>
        <v>0.1206896551724138</v>
      </c>
    </row>
    <row r="68" spans="1:7" ht="15.75" thickBot="1" x14ac:dyDescent="0.3">
      <c r="A68" s="13" t="s">
        <v>33</v>
      </c>
      <c r="B68" s="14">
        <v>146</v>
      </c>
      <c r="C68" s="15">
        <f t="shared" si="6"/>
        <v>2.9680829436877415E-2</v>
      </c>
      <c r="E68" s="31" t="s">
        <v>5</v>
      </c>
      <c r="F68" s="3">
        <f>SUM(F62:F67)</f>
        <v>2610</v>
      </c>
      <c r="G68" s="2"/>
    </row>
    <row r="69" spans="1:7" ht="15.75" thickBot="1" x14ac:dyDescent="0.3">
      <c r="A69" s="31" t="s">
        <v>5</v>
      </c>
      <c r="B69" s="3">
        <f>SUM(B58:B68)</f>
        <v>4919</v>
      </c>
      <c r="C69" s="2"/>
    </row>
    <row r="70" spans="1:7" ht="18" thickBot="1" x14ac:dyDescent="0.35">
      <c r="E70" s="136" t="s">
        <v>59</v>
      </c>
      <c r="F70" s="137"/>
      <c r="G70" s="138"/>
    </row>
    <row r="71" spans="1:7" x14ac:dyDescent="0.25">
      <c r="E71" s="12" t="s">
        <v>6</v>
      </c>
      <c r="F71" s="4" t="s">
        <v>7</v>
      </c>
      <c r="G71" s="11" t="s">
        <v>2</v>
      </c>
    </row>
    <row r="72" spans="1:7" x14ac:dyDescent="0.25">
      <c r="E72" s="30" t="s">
        <v>36</v>
      </c>
      <c r="F72" s="6">
        <f>F62</f>
        <v>440</v>
      </c>
      <c r="G72" s="5">
        <f>F72/$F$74</f>
        <v>0.32093362509117435</v>
      </c>
    </row>
    <row r="73" spans="1:7" x14ac:dyDescent="0.25">
      <c r="E73" s="13" t="s">
        <v>37</v>
      </c>
      <c r="F73" s="14">
        <f>F63</f>
        <v>931</v>
      </c>
      <c r="G73" s="15">
        <f>F73/$F$74</f>
        <v>0.67906637490882571</v>
      </c>
    </row>
    <row r="74" spans="1:7" ht="15.75" thickBot="1" x14ac:dyDescent="0.3">
      <c r="E74" s="31" t="s">
        <v>5</v>
      </c>
      <c r="F74" s="3">
        <f>SUM(F72:F73)</f>
        <v>1371</v>
      </c>
      <c r="G74" s="2"/>
    </row>
    <row r="82" spans="9:10" ht="35.25" customHeight="1" x14ac:dyDescent="0.25"/>
    <row r="91" spans="9:10" x14ac:dyDescent="0.25">
      <c r="I91" s="53"/>
      <c r="J91" s="53"/>
    </row>
    <row r="92" spans="9:10" s="53" customFormat="1" x14ac:dyDescent="0.25"/>
    <row r="93" spans="9:10" s="53" customFormat="1" x14ac:dyDescent="0.25"/>
    <row r="94" spans="9:10" s="53" customFormat="1" x14ac:dyDescent="0.25">
      <c r="I94" s="28"/>
      <c r="J94" s="28"/>
    </row>
    <row r="103" ht="33" customHeight="1" x14ac:dyDescent="0.25"/>
    <row r="114" ht="33" customHeight="1" x14ac:dyDescent="0.25"/>
    <row r="124" ht="32.25" customHeight="1" x14ac:dyDescent="0.25"/>
    <row r="129" spans="1:7" ht="15.75" thickBot="1" x14ac:dyDescent="0.3"/>
    <row r="130" spans="1:7" ht="35.25" customHeight="1" thickBot="1" x14ac:dyDescent="0.35">
      <c r="A130" s="136" t="s">
        <v>60</v>
      </c>
      <c r="B130" s="137"/>
      <c r="C130" s="138"/>
    </row>
    <row r="131" spans="1:7" x14ac:dyDescent="0.25">
      <c r="A131" s="12" t="s">
        <v>12</v>
      </c>
      <c r="B131" s="4" t="s">
        <v>1</v>
      </c>
      <c r="C131" s="11" t="s">
        <v>2</v>
      </c>
    </row>
    <row r="132" spans="1:7" x14ac:dyDescent="0.25">
      <c r="A132" s="30" t="s">
        <v>14</v>
      </c>
      <c r="B132" s="6">
        <v>1086</v>
      </c>
      <c r="C132" s="5">
        <f t="shared" ref="C132:C142" si="8">B132/$B$143</f>
        <v>0.41609195402298849</v>
      </c>
    </row>
    <row r="133" spans="1:7" x14ac:dyDescent="0.25">
      <c r="A133" s="30" t="s">
        <v>13</v>
      </c>
      <c r="B133" s="6">
        <v>957</v>
      </c>
      <c r="C133" s="5">
        <f t="shared" si="8"/>
        <v>0.36666666666666664</v>
      </c>
    </row>
    <row r="134" spans="1:7" x14ac:dyDescent="0.25">
      <c r="A134" s="30" t="s">
        <v>18</v>
      </c>
      <c r="B134" s="6">
        <v>250</v>
      </c>
      <c r="C134" s="5">
        <f t="shared" si="8"/>
        <v>9.5785440613026823E-2</v>
      </c>
    </row>
    <row r="135" spans="1:7" x14ac:dyDescent="0.25">
      <c r="A135" s="30" t="s">
        <v>15</v>
      </c>
      <c r="B135" s="6">
        <v>52</v>
      </c>
      <c r="C135" s="5">
        <f t="shared" si="8"/>
        <v>1.9923371647509579E-2</v>
      </c>
    </row>
    <row r="136" spans="1:7" x14ac:dyDescent="0.25">
      <c r="A136" s="30" t="s">
        <v>30</v>
      </c>
      <c r="B136" s="6">
        <v>44</v>
      </c>
      <c r="C136" s="5">
        <f t="shared" si="8"/>
        <v>1.6858237547892719E-2</v>
      </c>
    </row>
    <row r="137" spans="1:7" x14ac:dyDescent="0.25">
      <c r="A137" s="30" t="s">
        <v>17</v>
      </c>
      <c r="B137" s="6">
        <v>41</v>
      </c>
      <c r="C137" s="5">
        <f t="shared" si="8"/>
        <v>1.5708812260536397E-2</v>
      </c>
    </row>
    <row r="138" spans="1:7" x14ac:dyDescent="0.25">
      <c r="A138" s="30" t="s">
        <v>86</v>
      </c>
      <c r="B138" s="6">
        <v>38</v>
      </c>
      <c r="C138" s="5">
        <f t="shared" si="8"/>
        <v>1.4559386973180077E-2</v>
      </c>
    </row>
    <row r="139" spans="1:7" x14ac:dyDescent="0.25">
      <c r="A139" s="30" t="s">
        <v>26</v>
      </c>
      <c r="B139" s="6">
        <v>35</v>
      </c>
      <c r="C139" s="5">
        <f t="shared" si="8"/>
        <v>1.3409961685823755E-2</v>
      </c>
    </row>
    <row r="140" spans="1:7" x14ac:dyDescent="0.25">
      <c r="A140" s="30" t="s">
        <v>20</v>
      </c>
      <c r="B140" s="6">
        <v>27</v>
      </c>
      <c r="C140" s="5">
        <f t="shared" si="8"/>
        <v>1.0344827586206896E-2</v>
      </c>
    </row>
    <row r="141" spans="1:7" x14ac:dyDescent="0.25">
      <c r="A141" s="30" t="s">
        <v>23</v>
      </c>
      <c r="B141" s="6">
        <v>24</v>
      </c>
      <c r="C141" s="5">
        <f t="shared" si="8"/>
        <v>9.1954022988505746E-3</v>
      </c>
    </row>
    <row r="142" spans="1:7" x14ac:dyDescent="0.25">
      <c r="A142" s="13" t="s">
        <v>33</v>
      </c>
      <c r="B142" s="14">
        <v>56</v>
      </c>
      <c r="C142" s="15">
        <f t="shared" si="8"/>
        <v>2.1455938697318006E-2</v>
      </c>
    </row>
    <row r="143" spans="1:7" ht="15.75" thickBot="1" x14ac:dyDescent="0.3">
      <c r="A143" s="31" t="s">
        <v>5</v>
      </c>
      <c r="B143" s="3">
        <f>SUM(B132:B142)</f>
        <v>2610</v>
      </c>
      <c r="C143" s="2"/>
      <c r="F143" s="53"/>
      <c r="G143" s="53"/>
    </row>
    <row r="144" spans="1:7" x14ac:dyDescent="0.25">
      <c r="A144" s="68" t="s">
        <v>179</v>
      </c>
      <c r="B144" s="53"/>
      <c r="C144" s="53"/>
      <c r="D144" s="53"/>
      <c r="E144" s="53"/>
    </row>
    <row r="145" spans="1:9" ht="15.75" thickBot="1" x14ac:dyDescent="0.3"/>
    <row r="146" spans="1:9" ht="34.5" customHeight="1" thickBot="1" x14ac:dyDescent="0.35">
      <c r="A146" s="136" t="s">
        <v>61</v>
      </c>
      <c r="B146" s="137"/>
      <c r="C146" s="138"/>
    </row>
    <row r="147" spans="1:9" x14ac:dyDescent="0.25">
      <c r="A147" s="12" t="s">
        <v>12</v>
      </c>
      <c r="B147" s="4" t="s">
        <v>1</v>
      </c>
      <c r="C147" s="11" t="s">
        <v>2</v>
      </c>
    </row>
    <row r="148" spans="1:9" x14ac:dyDescent="0.25">
      <c r="A148" s="30" t="s">
        <v>13</v>
      </c>
      <c r="B148" s="6">
        <v>684</v>
      </c>
      <c r="C148" s="5">
        <f t="shared" ref="C148:C153" si="9">B148/$B$154</f>
        <v>0.4989059080962801</v>
      </c>
    </row>
    <row r="149" spans="1:9" x14ac:dyDescent="0.25">
      <c r="A149" s="30" t="s">
        <v>14</v>
      </c>
      <c r="B149" s="6">
        <v>525</v>
      </c>
      <c r="C149" s="5">
        <f t="shared" si="9"/>
        <v>0.38293216630196936</v>
      </c>
    </row>
    <row r="150" spans="1:9" x14ac:dyDescent="0.25">
      <c r="A150" s="30" t="s">
        <v>18</v>
      </c>
      <c r="B150" s="6">
        <v>99</v>
      </c>
      <c r="C150" s="5">
        <f t="shared" si="9"/>
        <v>7.2210065645514229E-2</v>
      </c>
    </row>
    <row r="151" spans="1:9" x14ac:dyDescent="0.25">
      <c r="A151" s="30" t="s">
        <v>17</v>
      </c>
      <c r="B151" s="6">
        <v>31</v>
      </c>
      <c r="C151" s="5">
        <f t="shared" si="9"/>
        <v>2.2611232676878191E-2</v>
      </c>
    </row>
    <row r="152" spans="1:9" x14ac:dyDescent="0.25">
      <c r="A152" s="30" t="s">
        <v>30</v>
      </c>
      <c r="B152" s="6">
        <v>20</v>
      </c>
      <c r="C152" s="5">
        <f t="shared" si="9"/>
        <v>1.4587892049598834E-2</v>
      </c>
    </row>
    <row r="153" spans="1:9" x14ac:dyDescent="0.25">
      <c r="A153" s="13" t="s">
        <v>15</v>
      </c>
      <c r="B153" s="14">
        <v>12</v>
      </c>
      <c r="C153" s="15">
        <f t="shared" si="9"/>
        <v>8.7527352297592995E-3</v>
      </c>
    </row>
    <row r="154" spans="1:9" ht="15.75" thickBot="1" x14ac:dyDescent="0.3">
      <c r="A154" s="31" t="s">
        <v>5</v>
      </c>
      <c r="B154" s="3">
        <f>SUM(B148:B153)</f>
        <v>1371</v>
      </c>
      <c r="C154" s="2"/>
    </row>
    <row r="155" spans="1:9" x14ac:dyDescent="0.25">
      <c r="F155" s="53"/>
      <c r="G155" s="53"/>
      <c r="H155" s="53"/>
      <c r="I155" s="53"/>
    </row>
    <row r="156" spans="1:9" x14ac:dyDescent="0.25">
      <c r="A156" s="53" t="s">
        <v>180</v>
      </c>
      <c r="B156" s="53"/>
      <c r="C156" s="53"/>
      <c r="D156" s="53"/>
      <c r="E156" s="53"/>
    </row>
  </sheetData>
  <mergeCells count="18">
    <mergeCell ref="A35:C35"/>
    <mergeCell ref="A146:C146"/>
    <mergeCell ref="A41:C41"/>
    <mergeCell ref="A56:C56"/>
    <mergeCell ref="E17:G17"/>
    <mergeCell ref="E28:G28"/>
    <mergeCell ref="E42:G42"/>
    <mergeCell ref="E49:G49"/>
    <mergeCell ref="E60:G60"/>
    <mergeCell ref="E70:G70"/>
    <mergeCell ref="A130:C130"/>
    <mergeCell ref="A1:G1"/>
    <mergeCell ref="A5:C5"/>
    <mergeCell ref="L5:M5"/>
    <mergeCell ref="A12:C12"/>
    <mergeCell ref="A24:C24"/>
    <mergeCell ref="E5:G5"/>
    <mergeCell ref="E11:G1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6"/>
  <sheetViews>
    <sheetView topLeftCell="A40" workbookViewId="0">
      <selection activeCell="A41" sqref="A41:C69"/>
    </sheetView>
  </sheetViews>
  <sheetFormatPr defaultColWidth="9.140625" defaultRowHeight="15" x14ac:dyDescent="0.25"/>
  <cols>
    <col min="1" max="1" width="26.7109375" style="33" customWidth="1"/>
    <col min="2" max="2" width="10.7109375" style="33" bestFit="1" customWidth="1"/>
    <col min="3" max="3" width="7.85546875" style="33" customWidth="1"/>
    <col min="4" max="4" width="9.140625" style="33"/>
    <col min="5" max="5" width="33.85546875" style="33" bestFit="1" customWidth="1"/>
    <col min="6" max="6" width="18.42578125" style="33" bestFit="1" customWidth="1"/>
    <col min="7" max="7" width="15.140625" style="33" customWidth="1"/>
    <col min="8" max="8" width="13.7109375" style="53" customWidth="1"/>
    <col min="9" max="9" width="24.140625" style="33" bestFit="1" customWidth="1"/>
    <col min="10" max="11" width="20.42578125" style="33" bestFit="1" customWidth="1"/>
    <col min="12" max="16384" width="9.140625" style="33"/>
  </cols>
  <sheetData>
    <row r="1" spans="1:11" ht="21" x14ac:dyDescent="0.35">
      <c r="A1" s="139" t="s">
        <v>118</v>
      </c>
      <c r="B1" s="139"/>
      <c r="C1" s="139"/>
      <c r="D1" s="139"/>
      <c r="E1" s="139"/>
      <c r="F1" s="139"/>
    </row>
    <row r="2" spans="1:11" s="53" customFormat="1" x14ac:dyDescent="0.25">
      <c r="A2" s="62" t="s">
        <v>173</v>
      </c>
    </row>
    <row r="3" spans="1:11" s="53" customFormat="1" x14ac:dyDescent="0.25">
      <c r="A3" s="53" t="s">
        <v>174</v>
      </c>
    </row>
    <row r="4" spans="1:11" ht="15.75" thickBot="1" x14ac:dyDescent="0.3"/>
    <row r="5" spans="1:11" ht="18" thickBot="1" x14ac:dyDescent="0.35">
      <c r="A5" s="140" t="s">
        <v>34</v>
      </c>
      <c r="B5" s="141"/>
      <c r="C5" s="142"/>
      <c r="E5" s="177" t="s">
        <v>190</v>
      </c>
      <c r="F5" s="178"/>
      <c r="G5" s="179"/>
      <c r="J5" s="140" t="s">
        <v>62</v>
      </c>
      <c r="K5" s="142"/>
    </row>
    <row r="6" spans="1:11" x14ac:dyDescent="0.25">
      <c r="A6" s="12" t="s">
        <v>0</v>
      </c>
      <c r="B6" s="4" t="s">
        <v>1</v>
      </c>
      <c r="C6" s="11" t="s">
        <v>2</v>
      </c>
      <c r="E6" s="12" t="s">
        <v>0</v>
      </c>
      <c r="F6" s="4" t="s">
        <v>1</v>
      </c>
      <c r="G6" s="11" t="s">
        <v>2</v>
      </c>
      <c r="J6" s="17" t="s">
        <v>119</v>
      </c>
      <c r="K6" s="37"/>
    </row>
    <row r="7" spans="1:11" x14ac:dyDescent="0.25">
      <c r="A7" s="35" t="s">
        <v>3</v>
      </c>
      <c r="B7" s="6">
        <v>95004</v>
      </c>
      <c r="C7" s="5">
        <f>B7/$B$9</f>
        <v>0.96464472107710741</v>
      </c>
      <c r="E7" s="55" t="s">
        <v>3</v>
      </c>
      <c r="F7" s="6">
        <v>3265</v>
      </c>
      <c r="G7" s="5">
        <v>0.89200000000000002</v>
      </c>
      <c r="J7" s="35" t="s">
        <v>120</v>
      </c>
      <c r="K7" s="37"/>
    </row>
    <row r="8" spans="1:11" x14ac:dyDescent="0.25">
      <c r="A8" s="13" t="s">
        <v>4</v>
      </c>
      <c r="B8" s="14">
        <v>3482</v>
      </c>
      <c r="C8" s="15">
        <f>B8/$B$9</f>
        <v>3.5355278922892593E-2</v>
      </c>
      <c r="E8" s="13" t="s">
        <v>4</v>
      </c>
      <c r="F8" s="14">
        <v>395</v>
      </c>
      <c r="G8" s="15">
        <v>0.108</v>
      </c>
      <c r="J8" s="35" t="s">
        <v>121</v>
      </c>
      <c r="K8" s="37"/>
    </row>
    <row r="9" spans="1:11" ht="15.75" thickBot="1" x14ac:dyDescent="0.3">
      <c r="A9" s="36" t="s">
        <v>5</v>
      </c>
      <c r="B9" s="3">
        <f>SUM(B7:B8)</f>
        <v>98486</v>
      </c>
      <c r="C9" s="2"/>
      <c r="E9" s="56" t="s">
        <v>5</v>
      </c>
      <c r="F9" s="3">
        <v>3660</v>
      </c>
      <c r="G9" s="60"/>
      <c r="J9" s="35" t="s">
        <v>122</v>
      </c>
      <c r="K9" s="37"/>
    </row>
    <row r="10" spans="1:11" ht="15.75" thickBot="1" x14ac:dyDescent="0.3">
      <c r="A10" s="53" t="s">
        <v>195</v>
      </c>
      <c r="B10" s="81"/>
      <c r="C10" s="81"/>
      <c r="D10" s="53"/>
      <c r="J10" s="35" t="s">
        <v>123</v>
      </c>
      <c r="K10" s="37"/>
    </row>
    <row r="11" spans="1:11" ht="18" thickBot="1" x14ac:dyDescent="0.35">
      <c r="E11" s="140" t="s">
        <v>188</v>
      </c>
      <c r="F11" s="141"/>
      <c r="G11" s="142"/>
      <c r="J11" s="35" t="s">
        <v>124</v>
      </c>
      <c r="K11" s="37"/>
    </row>
    <row r="12" spans="1:11" ht="18" thickBot="1" x14ac:dyDescent="0.35">
      <c r="A12" s="140" t="s">
        <v>35</v>
      </c>
      <c r="B12" s="141"/>
      <c r="C12" s="142"/>
      <c r="E12" s="12" t="s">
        <v>0</v>
      </c>
      <c r="F12" s="4" t="s">
        <v>1</v>
      </c>
      <c r="G12" s="11" t="s">
        <v>2</v>
      </c>
      <c r="J12" s="35" t="s">
        <v>125</v>
      </c>
      <c r="K12" s="37"/>
    </row>
    <row r="13" spans="1:11" x14ac:dyDescent="0.25">
      <c r="A13" s="12" t="s">
        <v>6</v>
      </c>
      <c r="B13" s="4" t="s">
        <v>7</v>
      </c>
      <c r="C13" s="11" t="s">
        <v>2</v>
      </c>
      <c r="E13" s="55" t="s">
        <v>3</v>
      </c>
      <c r="F13" s="6">
        <v>4503</v>
      </c>
      <c r="G13" s="5">
        <v>0.92500000000000004</v>
      </c>
      <c r="J13" s="35" t="s">
        <v>126</v>
      </c>
      <c r="K13" s="37"/>
    </row>
    <row r="14" spans="1:11" x14ac:dyDescent="0.25">
      <c r="A14" s="35" t="s">
        <v>36</v>
      </c>
      <c r="B14" s="6">
        <v>3660</v>
      </c>
      <c r="C14" s="5">
        <f>B14/$B$21</f>
        <v>3.7162642406027249E-2</v>
      </c>
      <c r="E14" s="13" t="s">
        <v>4</v>
      </c>
      <c r="F14" s="14">
        <v>365</v>
      </c>
      <c r="G14" s="15">
        <v>7.4999999999999997E-2</v>
      </c>
      <c r="J14" s="35" t="s">
        <v>127</v>
      </c>
      <c r="K14" s="37"/>
    </row>
    <row r="15" spans="1:11" ht="15.75" thickBot="1" x14ac:dyDescent="0.3">
      <c r="A15" s="35" t="s">
        <v>37</v>
      </c>
      <c r="B15" s="6">
        <v>4868</v>
      </c>
      <c r="C15" s="5">
        <f t="shared" ref="C15:C20" si="0">B15/$B$21</f>
        <v>4.9428345145502914E-2</v>
      </c>
      <c r="E15" s="56" t="s">
        <v>5</v>
      </c>
      <c r="F15" s="3">
        <v>4868</v>
      </c>
      <c r="G15" s="2"/>
      <c r="J15" s="35" t="s">
        <v>128</v>
      </c>
      <c r="K15" s="37"/>
    </row>
    <row r="16" spans="1:11" ht="15.75" thickBot="1" x14ac:dyDescent="0.3">
      <c r="A16" s="35" t="s">
        <v>38</v>
      </c>
      <c r="B16" s="6">
        <v>6447</v>
      </c>
      <c r="C16" s="5">
        <f t="shared" si="0"/>
        <v>6.5461080762748008E-2</v>
      </c>
      <c r="J16" s="35" t="s">
        <v>129</v>
      </c>
      <c r="K16" s="37"/>
    </row>
    <row r="17" spans="1:12" ht="18" thickBot="1" x14ac:dyDescent="0.35">
      <c r="A17" s="35" t="s">
        <v>39</v>
      </c>
      <c r="B17" s="6">
        <v>6735</v>
      </c>
      <c r="C17" s="5">
        <f t="shared" si="0"/>
        <v>6.8385354263550149E-2</v>
      </c>
      <c r="E17" s="140" t="s">
        <v>44</v>
      </c>
      <c r="F17" s="141"/>
      <c r="G17" s="142"/>
      <c r="H17" s="33"/>
      <c r="J17" s="35"/>
      <c r="K17" s="37"/>
      <c r="L17" s="53"/>
    </row>
    <row r="18" spans="1:12" x14ac:dyDescent="0.25">
      <c r="A18" s="35" t="s">
        <v>40</v>
      </c>
      <c r="B18" s="6">
        <v>8106</v>
      </c>
      <c r="C18" s="5">
        <f t="shared" si="0"/>
        <v>8.2306114574660361E-2</v>
      </c>
      <c r="E18" s="12" t="s">
        <v>45</v>
      </c>
      <c r="F18" s="4" t="s">
        <v>7</v>
      </c>
      <c r="G18" s="11" t="s">
        <v>2</v>
      </c>
      <c r="H18" s="33"/>
      <c r="J18" s="35"/>
      <c r="K18" s="37"/>
      <c r="L18" s="53"/>
    </row>
    <row r="19" spans="1:12" x14ac:dyDescent="0.25">
      <c r="A19" s="35" t="s">
        <v>8</v>
      </c>
      <c r="B19" s="6">
        <v>61333</v>
      </c>
      <c r="C19" s="5">
        <f t="shared" si="0"/>
        <v>0.62275856466909008</v>
      </c>
      <c r="E19" s="35" t="s">
        <v>46</v>
      </c>
      <c r="F19" s="6">
        <v>270</v>
      </c>
      <c r="G19" s="5">
        <f t="shared" ref="G19:G25" si="1">F19/$F$26</f>
        <v>7.7541642734060889E-2</v>
      </c>
      <c r="H19" s="33"/>
      <c r="J19" s="35"/>
      <c r="K19" s="37"/>
      <c r="L19" s="53"/>
    </row>
    <row r="20" spans="1:12" x14ac:dyDescent="0.25">
      <c r="A20" s="13" t="s">
        <v>9</v>
      </c>
      <c r="B20" s="14">
        <v>7337</v>
      </c>
      <c r="C20" s="15">
        <f t="shared" si="0"/>
        <v>7.4497898178421298E-2</v>
      </c>
      <c r="E20" s="35" t="s">
        <v>47</v>
      </c>
      <c r="F20" s="6">
        <v>407</v>
      </c>
      <c r="G20" s="5">
        <f t="shared" si="1"/>
        <v>0.11688684663986215</v>
      </c>
      <c r="H20" s="33"/>
      <c r="J20" s="35"/>
      <c r="K20" s="37"/>
      <c r="L20" s="53"/>
    </row>
    <row r="21" spans="1:12" ht="15.75" thickBot="1" x14ac:dyDescent="0.3">
      <c r="A21" s="36" t="s">
        <v>5</v>
      </c>
      <c r="B21" s="3">
        <f>SUM(B14:B20)</f>
        <v>98486</v>
      </c>
      <c r="C21" s="2"/>
      <c r="E21" s="35" t="s">
        <v>48</v>
      </c>
      <c r="F21" s="6">
        <v>270</v>
      </c>
      <c r="G21" s="5">
        <f t="shared" si="1"/>
        <v>7.7541642734060889E-2</v>
      </c>
      <c r="H21" s="33"/>
      <c r="J21" s="35"/>
      <c r="K21" s="37"/>
      <c r="L21" s="53"/>
    </row>
    <row r="22" spans="1:12" x14ac:dyDescent="0.25">
      <c r="A22" s="53" t="s">
        <v>195</v>
      </c>
      <c r="B22" s="53"/>
      <c r="C22" s="53"/>
      <c r="D22" s="53"/>
      <c r="E22" s="35" t="s">
        <v>49</v>
      </c>
      <c r="F22" s="6">
        <v>646</v>
      </c>
      <c r="G22" s="5">
        <f t="shared" si="1"/>
        <v>0.18552556002297529</v>
      </c>
      <c r="H22" s="33"/>
      <c r="J22" s="35"/>
      <c r="K22" s="37"/>
      <c r="L22" s="53"/>
    </row>
    <row r="23" spans="1:12" ht="15.75" thickBot="1" x14ac:dyDescent="0.3">
      <c r="E23" s="35" t="s">
        <v>50</v>
      </c>
      <c r="F23" s="6">
        <v>671</v>
      </c>
      <c r="G23" s="5">
        <f t="shared" si="1"/>
        <v>0.19270534175761056</v>
      </c>
      <c r="H23" s="33"/>
      <c r="J23" s="35"/>
      <c r="K23" s="37"/>
      <c r="L23" s="53"/>
    </row>
    <row r="24" spans="1:12" ht="18" thickBot="1" x14ac:dyDescent="0.35">
      <c r="A24" s="140" t="s">
        <v>10</v>
      </c>
      <c r="B24" s="141"/>
      <c r="C24" s="142"/>
      <c r="E24" s="35" t="s">
        <v>51</v>
      </c>
      <c r="F24" s="6">
        <v>513</v>
      </c>
      <c r="G24" s="5">
        <f t="shared" si="1"/>
        <v>0.14732912119471567</v>
      </c>
      <c r="H24" s="33"/>
      <c r="J24" s="35"/>
      <c r="K24" s="37"/>
      <c r="L24" s="53"/>
    </row>
    <row r="25" spans="1:12" x14ac:dyDescent="0.25">
      <c r="A25" s="12" t="s">
        <v>6</v>
      </c>
      <c r="B25" s="4" t="s">
        <v>7</v>
      </c>
      <c r="C25" s="11" t="s">
        <v>2</v>
      </c>
      <c r="E25" s="13" t="s">
        <v>52</v>
      </c>
      <c r="F25" s="14">
        <v>705</v>
      </c>
      <c r="G25" s="15">
        <f t="shared" si="1"/>
        <v>0.20246984491671452</v>
      </c>
      <c r="H25" s="33"/>
      <c r="J25" s="35"/>
      <c r="K25" s="37"/>
      <c r="L25" s="53"/>
    </row>
    <row r="26" spans="1:12" ht="15.75" thickBot="1" x14ac:dyDescent="0.3">
      <c r="A26" s="35" t="s">
        <v>36</v>
      </c>
      <c r="B26" s="6">
        <v>395</v>
      </c>
      <c r="C26" s="5">
        <f>B26/$B$33</f>
        <v>0.11344055140723722</v>
      </c>
      <c r="E26" s="36" t="s">
        <v>5</v>
      </c>
      <c r="F26" s="3">
        <f>SUM(F19:F25)</f>
        <v>3482</v>
      </c>
      <c r="G26" s="2"/>
      <c r="H26" s="33"/>
      <c r="J26" s="35"/>
      <c r="K26" s="37"/>
      <c r="L26" s="53"/>
    </row>
    <row r="27" spans="1:12" ht="15.75" thickBot="1" x14ac:dyDescent="0.3">
      <c r="A27" s="35" t="s">
        <v>37</v>
      </c>
      <c r="B27" s="6">
        <v>365</v>
      </c>
      <c r="C27" s="5">
        <f t="shared" ref="C27:C32" si="2">B27/$B$33</f>
        <v>0.10482481332567489</v>
      </c>
      <c r="H27" s="33"/>
      <c r="J27" s="35"/>
      <c r="K27" s="37"/>
      <c r="L27" s="53"/>
    </row>
    <row r="28" spans="1:12" ht="18" thickBot="1" x14ac:dyDescent="0.35">
      <c r="A28" s="35" t="s">
        <v>38</v>
      </c>
      <c r="B28" s="6">
        <v>239</v>
      </c>
      <c r="C28" s="5">
        <f t="shared" si="2"/>
        <v>6.8638713383113156E-2</v>
      </c>
      <c r="E28" s="136" t="s">
        <v>53</v>
      </c>
      <c r="F28" s="137"/>
      <c r="G28" s="138"/>
      <c r="H28" s="33"/>
      <c r="J28" s="35"/>
      <c r="K28" s="37"/>
      <c r="L28" s="53"/>
    </row>
    <row r="29" spans="1:12" x14ac:dyDescent="0.25">
      <c r="A29" s="35" t="s">
        <v>39</v>
      </c>
      <c r="B29" s="6">
        <v>322</v>
      </c>
      <c r="C29" s="5">
        <f t="shared" si="2"/>
        <v>9.2475588742102238E-2</v>
      </c>
      <c r="E29" s="12" t="s">
        <v>45</v>
      </c>
      <c r="F29" s="4" t="s">
        <v>7</v>
      </c>
      <c r="G29" s="11" t="s">
        <v>2</v>
      </c>
      <c r="H29" s="33"/>
      <c r="J29" s="35"/>
      <c r="K29" s="37"/>
      <c r="L29" s="53"/>
    </row>
    <row r="30" spans="1:12" x14ac:dyDescent="0.25">
      <c r="A30" s="35" t="s">
        <v>40</v>
      </c>
      <c r="B30" s="6">
        <v>255</v>
      </c>
      <c r="C30" s="5">
        <f t="shared" si="2"/>
        <v>7.3233773693279727E-2</v>
      </c>
      <c r="E30" s="35" t="s">
        <v>46</v>
      </c>
      <c r="F30" s="6">
        <v>22</v>
      </c>
      <c r="G30" s="5">
        <f t="shared" ref="G30:G36" si="3">F30/$F$37</f>
        <v>2.8947368421052631E-2</v>
      </c>
      <c r="H30" s="33"/>
      <c r="J30" s="35"/>
      <c r="K30" s="37"/>
      <c r="L30" s="53"/>
    </row>
    <row r="31" spans="1:12" ht="15.75" thickBot="1" x14ac:dyDescent="0.3">
      <c r="A31" s="35" t="s">
        <v>8</v>
      </c>
      <c r="B31" s="6">
        <v>1519</v>
      </c>
      <c r="C31" s="5">
        <f t="shared" si="2"/>
        <v>0.43624353819643885</v>
      </c>
      <c r="E31" s="35" t="s">
        <v>47</v>
      </c>
      <c r="F31" s="6">
        <v>28</v>
      </c>
      <c r="G31" s="5">
        <f t="shared" si="3"/>
        <v>3.6842105263157891E-2</v>
      </c>
      <c r="H31" s="33"/>
      <c r="J31" s="36"/>
      <c r="K31" s="2"/>
      <c r="L31" s="53"/>
    </row>
    <row r="32" spans="1:12" x14ac:dyDescent="0.25">
      <c r="A32" s="13" t="s">
        <v>9</v>
      </c>
      <c r="B32" s="14">
        <v>387</v>
      </c>
      <c r="C32" s="15">
        <f t="shared" si="2"/>
        <v>0.11114302125215393</v>
      </c>
      <c r="E32" s="35" t="s">
        <v>48</v>
      </c>
      <c r="F32" s="6">
        <v>89</v>
      </c>
      <c r="G32" s="5">
        <f t="shared" si="3"/>
        <v>0.11710526315789474</v>
      </c>
      <c r="H32" s="33"/>
      <c r="L32" s="53"/>
    </row>
    <row r="33" spans="1:12" ht="15.75" thickBot="1" x14ac:dyDescent="0.3">
      <c r="A33" s="36" t="s">
        <v>5</v>
      </c>
      <c r="B33" s="3">
        <f>SUM(B26:B32)</f>
        <v>3482</v>
      </c>
      <c r="C33" s="2"/>
      <c r="E33" s="35" t="s">
        <v>49</v>
      </c>
      <c r="F33" s="6">
        <v>171</v>
      </c>
      <c r="G33" s="5">
        <f t="shared" si="3"/>
        <v>0.22500000000000001</v>
      </c>
      <c r="H33" s="33"/>
      <c r="L33" s="53"/>
    </row>
    <row r="34" spans="1:12" ht="15.75" thickBot="1" x14ac:dyDescent="0.3">
      <c r="E34" s="35" t="s">
        <v>50</v>
      </c>
      <c r="F34" s="6">
        <v>110</v>
      </c>
      <c r="G34" s="5">
        <f t="shared" si="3"/>
        <v>0.14473684210526316</v>
      </c>
      <c r="H34" s="33"/>
      <c r="L34" s="53"/>
    </row>
    <row r="35" spans="1:12" ht="34.5" customHeight="1" thickBot="1" x14ac:dyDescent="0.35">
      <c r="A35" s="136" t="s">
        <v>41</v>
      </c>
      <c r="B35" s="137"/>
      <c r="C35" s="138"/>
      <c r="E35" s="35" t="s">
        <v>51</v>
      </c>
      <c r="F35" s="6">
        <v>161</v>
      </c>
      <c r="G35" s="5">
        <f t="shared" si="3"/>
        <v>0.21184210526315789</v>
      </c>
      <c r="H35" s="33"/>
      <c r="L35" s="53"/>
    </row>
    <row r="36" spans="1:12" x14ac:dyDescent="0.25">
      <c r="A36" s="12" t="s">
        <v>6</v>
      </c>
      <c r="B36" s="4" t="s">
        <v>7</v>
      </c>
      <c r="C36" s="11" t="s">
        <v>2</v>
      </c>
      <c r="E36" s="13" t="s">
        <v>52</v>
      </c>
      <c r="F36" s="14">
        <v>179</v>
      </c>
      <c r="G36" s="15">
        <f t="shared" si="3"/>
        <v>0.23552631578947369</v>
      </c>
      <c r="H36" s="33"/>
      <c r="L36" s="53"/>
    </row>
    <row r="37" spans="1:12" ht="15.75" thickBot="1" x14ac:dyDescent="0.3">
      <c r="A37" s="35" t="s">
        <v>36</v>
      </c>
      <c r="B37" s="6">
        <f>B26</f>
        <v>395</v>
      </c>
      <c r="C37" s="5">
        <f>B37/$B$39</f>
        <v>0.51973684210526316</v>
      </c>
      <c r="E37" s="36" t="s">
        <v>5</v>
      </c>
      <c r="F37" s="3">
        <f>SUM(F30:F36)</f>
        <v>760</v>
      </c>
      <c r="G37" s="2"/>
      <c r="H37" s="33"/>
      <c r="I37" s="53"/>
      <c r="J37" s="53"/>
      <c r="K37" s="53"/>
      <c r="L37" s="53"/>
    </row>
    <row r="38" spans="1:12" x14ac:dyDescent="0.25">
      <c r="A38" s="13" t="s">
        <v>37</v>
      </c>
      <c r="B38" s="14">
        <f>B27</f>
        <v>365</v>
      </c>
      <c r="C38" s="15">
        <f>B38/$B$39</f>
        <v>0.48026315789473684</v>
      </c>
      <c r="E38" s="63" t="s">
        <v>175</v>
      </c>
      <c r="F38" s="64"/>
      <c r="G38" s="65"/>
      <c r="I38" s="53"/>
      <c r="J38" s="53"/>
      <c r="K38" s="53"/>
      <c r="L38" s="53"/>
    </row>
    <row r="39" spans="1:12" ht="15.75" thickBot="1" x14ac:dyDescent="0.3">
      <c r="A39" s="36" t="s">
        <v>5</v>
      </c>
      <c r="B39" s="3">
        <f>SUM(B37:B38)</f>
        <v>760</v>
      </c>
      <c r="C39" s="2"/>
      <c r="E39" s="66" t="s">
        <v>176</v>
      </c>
      <c r="F39" s="64"/>
      <c r="G39" s="65"/>
      <c r="I39" s="53"/>
      <c r="J39" s="53"/>
      <c r="K39" s="53"/>
      <c r="L39" s="53"/>
    </row>
    <row r="40" spans="1:12" ht="15.75" thickBot="1" x14ac:dyDescent="0.3">
      <c r="E40" s="66" t="s">
        <v>177</v>
      </c>
      <c r="F40" s="64"/>
      <c r="G40" s="65"/>
      <c r="I40" s="53"/>
      <c r="J40" s="53"/>
      <c r="K40" s="53"/>
      <c r="L40" s="53"/>
    </row>
    <row r="41" spans="1:12" ht="18" thickBot="1" x14ac:dyDescent="0.35">
      <c r="A41" s="140" t="s">
        <v>11</v>
      </c>
      <c r="B41" s="141"/>
      <c r="C41" s="142"/>
      <c r="E41" s="61"/>
      <c r="F41" s="64"/>
      <c r="G41" s="65"/>
      <c r="L41" s="53"/>
    </row>
    <row r="42" spans="1:12" ht="18" thickBot="1" x14ac:dyDescent="0.35">
      <c r="A42" s="12" t="s">
        <v>12</v>
      </c>
      <c r="B42" s="4" t="s">
        <v>1</v>
      </c>
      <c r="C42" s="11" t="s">
        <v>2</v>
      </c>
      <c r="E42" s="140" t="s">
        <v>169</v>
      </c>
      <c r="F42" s="141"/>
      <c r="G42" s="142"/>
      <c r="H42" s="33"/>
      <c r="L42" s="53"/>
    </row>
    <row r="43" spans="1:12" x14ac:dyDescent="0.25">
      <c r="A43" s="18" t="s">
        <v>15</v>
      </c>
      <c r="B43" s="6">
        <v>822</v>
      </c>
      <c r="C43" s="5">
        <f t="shared" ref="C43:C53" si="4">B43/$B$54</f>
        <v>0.23607122343480758</v>
      </c>
      <c r="E43" s="12" t="s">
        <v>54</v>
      </c>
      <c r="F43" s="4" t="s">
        <v>1</v>
      </c>
      <c r="G43" s="11" t="s">
        <v>2</v>
      </c>
      <c r="H43" s="33"/>
      <c r="L43" s="53"/>
    </row>
    <row r="44" spans="1:12" x14ac:dyDescent="0.25">
      <c r="A44" s="18" t="s">
        <v>13</v>
      </c>
      <c r="B44" s="6">
        <v>560</v>
      </c>
      <c r="C44" s="5">
        <f t="shared" si="4"/>
        <v>0.16082711085582999</v>
      </c>
      <c r="E44" s="35" t="s">
        <v>55</v>
      </c>
      <c r="F44" s="6">
        <v>35153</v>
      </c>
      <c r="G44" s="5">
        <f>F44/$F$46</f>
        <v>0.97911038074812695</v>
      </c>
      <c r="H44" s="33"/>
      <c r="L44" s="53"/>
    </row>
    <row r="45" spans="1:12" x14ac:dyDescent="0.25">
      <c r="A45" s="18" t="s">
        <v>18</v>
      </c>
      <c r="B45" s="6">
        <v>450</v>
      </c>
      <c r="C45" s="5">
        <f t="shared" si="4"/>
        <v>0.12923607122343481</v>
      </c>
      <c r="E45" s="13" t="s">
        <v>58</v>
      </c>
      <c r="F45" s="14">
        <v>750</v>
      </c>
      <c r="G45" s="15">
        <f>F45/$F$46</f>
        <v>2.0889619251873104E-2</v>
      </c>
      <c r="H45" s="33"/>
      <c r="L45" s="53"/>
    </row>
    <row r="46" spans="1:12" ht="15.75" thickBot="1" x14ac:dyDescent="0.3">
      <c r="A46" s="18" t="s">
        <v>20</v>
      </c>
      <c r="B46" s="6">
        <v>247</v>
      </c>
      <c r="C46" s="5">
        <f t="shared" si="4"/>
        <v>7.0936243538196442E-2</v>
      </c>
      <c r="E46" s="36" t="s">
        <v>5</v>
      </c>
      <c r="F46" s="3">
        <f>SUM(F44:F45)</f>
        <v>35903</v>
      </c>
      <c r="G46" s="2"/>
      <c r="H46" s="33"/>
      <c r="L46" s="53"/>
    </row>
    <row r="47" spans="1:12" x14ac:dyDescent="0.25">
      <c r="A47" s="18" t="s">
        <v>27</v>
      </c>
      <c r="B47" s="6">
        <v>196</v>
      </c>
      <c r="C47" s="5">
        <f t="shared" si="4"/>
        <v>5.6289488799540495E-2</v>
      </c>
      <c r="E47" s="53" t="s">
        <v>186</v>
      </c>
      <c r="F47" s="53"/>
      <c r="G47" s="53"/>
      <c r="L47" s="53"/>
    </row>
    <row r="48" spans="1:12" ht="15.75" thickBot="1" x14ac:dyDescent="0.3">
      <c r="A48" s="18" t="s">
        <v>26</v>
      </c>
      <c r="B48" s="6">
        <v>185</v>
      </c>
      <c r="C48" s="5">
        <f t="shared" si="4"/>
        <v>5.3130384836300976E-2</v>
      </c>
      <c r="H48" s="33"/>
      <c r="L48" s="53"/>
    </row>
    <row r="49" spans="1:36" ht="18" thickBot="1" x14ac:dyDescent="0.35">
      <c r="A49" s="18" t="s">
        <v>24</v>
      </c>
      <c r="B49" s="6">
        <v>183</v>
      </c>
      <c r="C49" s="5">
        <f t="shared" si="4"/>
        <v>5.2556002297530158E-2</v>
      </c>
      <c r="E49" s="136" t="s">
        <v>56</v>
      </c>
      <c r="F49" s="137"/>
      <c r="G49" s="138"/>
      <c r="H49" s="33"/>
      <c r="L49" s="53"/>
    </row>
    <row r="50" spans="1:36" x14ac:dyDescent="0.25">
      <c r="A50" s="18" t="s">
        <v>63</v>
      </c>
      <c r="B50" s="6">
        <v>92</v>
      </c>
      <c r="C50" s="5">
        <f t="shared" si="4"/>
        <v>2.6421596783457783E-2</v>
      </c>
      <c r="E50" s="12" t="s">
        <v>6</v>
      </c>
      <c r="F50" s="4" t="s">
        <v>7</v>
      </c>
      <c r="G50" s="11" t="s">
        <v>2</v>
      </c>
      <c r="H50" s="33"/>
      <c r="L50" s="53"/>
    </row>
    <row r="51" spans="1:36" x14ac:dyDescent="0.25">
      <c r="A51" s="18" t="s">
        <v>23</v>
      </c>
      <c r="B51" s="6">
        <v>89</v>
      </c>
      <c r="C51" s="5">
        <f t="shared" si="4"/>
        <v>2.556002297530155E-2</v>
      </c>
      <c r="E51" s="35" t="s">
        <v>36</v>
      </c>
      <c r="F51" s="6">
        <v>680</v>
      </c>
      <c r="G51" s="5">
        <f t="shared" ref="G51:G56" si="5">F51/$F$57</f>
        <v>2.5434823265382458E-2</v>
      </c>
      <c r="H51" s="33"/>
      <c r="L51" s="53"/>
    </row>
    <row r="52" spans="1:36" x14ac:dyDescent="0.25">
      <c r="A52" s="18" t="s">
        <v>130</v>
      </c>
      <c r="B52" s="6">
        <v>62</v>
      </c>
      <c r="C52" s="5">
        <f t="shared" si="4"/>
        <v>1.7805858701895463E-2</v>
      </c>
      <c r="E52" s="35" t="s">
        <v>37</v>
      </c>
      <c r="F52" s="6">
        <v>1178</v>
      </c>
      <c r="G52" s="5">
        <f t="shared" si="5"/>
        <v>4.4062090892089019E-2</v>
      </c>
      <c r="H52" s="33"/>
      <c r="L52" s="53"/>
    </row>
    <row r="53" spans="1:36" x14ac:dyDescent="0.25">
      <c r="A53" s="19" t="s">
        <v>33</v>
      </c>
      <c r="B53" s="14">
        <v>596</v>
      </c>
      <c r="C53" s="15">
        <f t="shared" si="4"/>
        <v>0.17116599655370476</v>
      </c>
      <c r="E53" s="35" t="s">
        <v>38</v>
      </c>
      <c r="F53" s="6">
        <v>1675</v>
      </c>
      <c r="G53" s="5">
        <f t="shared" si="5"/>
        <v>6.2651954366934728E-2</v>
      </c>
      <c r="H53" s="33"/>
      <c r="L53" s="53"/>
    </row>
    <row r="54" spans="1:36" s="34" customFormat="1" ht="34.5" customHeight="1" thickBot="1" x14ac:dyDescent="0.3">
      <c r="A54" s="36" t="s">
        <v>5</v>
      </c>
      <c r="B54" s="3">
        <f>SUM(B43:B53)</f>
        <v>3482</v>
      </c>
      <c r="C54" s="2"/>
      <c r="D54" s="33"/>
      <c r="E54" s="35" t="s">
        <v>39</v>
      </c>
      <c r="F54" s="6">
        <v>1812</v>
      </c>
      <c r="G54" s="5">
        <f t="shared" si="5"/>
        <v>6.7776323171872072E-2</v>
      </c>
      <c r="H54" s="33"/>
      <c r="I54" s="33"/>
      <c r="J54" s="33"/>
      <c r="K54" s="33"/>
      <c r="L54" s="53"/>
      <c r="M54" s="33"/>
      <c r="N54" s="33"/>
      <c r="O54" s="33"/>
      <c r="P54" s="33"/>
      <c r="Q54" s="33"/>
      <c r="R54" s="33"/>
      <c r="S54" s="33"/>
      <c r="T54" s="33"/>
      <c r="U54" s="33"/>
      <c r="V54" s="33"/>
      <c r="W54" s="33"/>
      <c r="X54" s="33"/>
      <c r="Y54" s="33"/>
      <c r="Z54" s="33"/>
      <c r="AA54" s="33"/>
      <c r="AB54" s="33"/>
      <c r="AC54" s="33"/>
      <c r="AD54" s="33"/>
      <c r="AE54" s="33"/>
      <c r="AF54" s="33"/>
      <c r="AG54" s="33"/>
      <c r="AH54" s="33"/>
      <c r="AI54" s="33"/>
      <c r="AJ54" s="33"/>
    </row>
    <row r="55" spans="1:36" ht="15.75" thickBot="1" x14ac:dyDescent="0.3">
      <c r="E55" s="35" t="s">
        <v>40</v>
      </c>
      <c r="F55" s="6">
        <v>2279</v>
      </c>
      <c r="G55" s="5">
        <f t="shared" si="5"/>
        <v>8.5244062090892095E-2</v>
      </c>
      <c r="H55" s="33"/>
      <c r="L55" s="53"/>
    </row>
    <row r="56" spans="1:36" ht="32.25" customHeight="1" thickBot="1" x14ac:dyDescent="0.35">
      <c r="A56" s="136" t="s">
        <v>42</v>
      </c>
      <c r="B56" s="137"/>
      <c r="C56" s="138"/>
      <c r="D56" s="34"/>
      <c r="E56" s="13" t="s">
        <v>8</v>
      </c>
      <c r="F56" s="14">
        <v>19111</v>
      </c>
      <c r="G56" s="15">
        <f t="shared" si="5"/>
        <v>0.7148307462128296</v>
      </c>
      <c r="H56" s="33"/>
      <c r="L56" s="53"/>
    </row>
    <row r="57" spans="1:36" ht="15.75" thickBot="1" x14ac:dyDescent="0.3">
      <c r="A57" s="12" t="s">
        <v>12</v>
      </c>
      <c r="B57" s="4" t="s">
        <v>1</v>
      </c>
      <c r="C57" s="11" t="s">
        <v>2</v>
      </c>
      <c r="E57" s="36" t="s">
        <v>5</v>
      </c>
      <c r="F57" s="3">
        <f>SUM(F51:F56)</f>
        <v>26735</v>
      </c>
      <c r="G57" s="2"/>
      <c r="H57" s="33"/>
      <c r="I57" s="53"/>
      <c r="J57" s="53"/>
      <c r="K57" s="53"/>
      <c r="L57" s="53"/>
    </row>
    <row r="58" spans="1:36" x14ac:dyDescent="0.25">
      <c r="A58" s="35" t="s">
        <v>15</v>
      </c>
      <c r="B58" s="6">
        <v>161</v>
      </c>
      <c r="C58" s="5">
        <f t="shared" ref="C58:C68" si="6">B58/$B$69</f>
        <v>0.21184210526315789</v>
      </c>
      <c r="E58" s="67" t="s">
        <v>178</v>
      </c>
      <c r="F58" s="53"/>
      <c r="G58" s="53"/>
      <c r="L58" s="53"/>
    </row>
    <row r="59" spans="1:36" ht="15.75" thickBot="1" x14ac:dyDescent="0.3">
      <c r="A59" s="35" t="s">
        <v>13</v>
      </c>
      <c r="B59" s="6">
        <v>157</v>
      </c>
      <c r="C59" s="5">
        <f t="shared" si="6"/>
        <v>0.20657894736842106</v>
      </c>
      <c r="H59" s="33"/>
      <c r="L59" s="53"/>
    </row>
    <row r="60" spans="1:36" ht="18" thickBot="1" x14ac:dyDescent="0.35">
      <c r="A60" s="35" t="s">
        <v>27</v>
      </c>
      <c r="B60" s="6">
        <v>74</v>
      </c>
      <c r="C60" s="5">
        <f t="shared" si="6"/>
        <v>9.7368421052631576E-2</v>
      </c>
      <c r="E60" s="136" t="s">
        <v>57</v>
      </c>
      <c r="F60" s="137"/>
      <c r="G60" s="138"/>
      <c r="H60" s="33"/>
      <c r="L60" s="53"/>
    </row>
    <row r="61" spans="1:36" x14ac:dyDescent="0.25">
      <c r="A61" s="35" t="s">
        <v>18</v>
      </c>
      <c r="B61" s="6">
        <v>70</v>
      </c>
      <c r="C61" s="5">
        <f t="shared" si="6"/>
        <v>9.2105263157894732E-2</v>
      </c>
      <c r="E61" s="12" t="s">
        <v>6</v>
      </c>
      <c r="F61" s="4" t="s">
        <v>7</v>
      </c>
      <c r="G61" s="11" t="s">
        <v>2</v>
      </c>
      <c r="H61" s="33"/>
      <c r="L61" s="53"/>
    </row>
    <row r="62" spans="1:36" x14ac:dyDescent="0.25">
      <c r="A62" s="35" t="s">
        <v>24</v>
      </c>
      <c r="B62" s="6">
        <v>58</v>
      </c>
      <c r="C62" s="5">
        <f t="shared" si="6"/>
        <v>7.6315789473684212E-2</v>
      </c>
      <c r="E62" s="35" t="s">
        <v>36</v>
      </c>
      <c r="F62" s="6">
        <v>94</v>
      </c>
      <c r="G62" s="5">
        <f t="shared" ref="G62:G67" si="7">F62/$F$68</f>
        <v>0.19341563786008231</v>
      </c>
      <c r="H62" s="33"/>
      <c r="L62" s="53"/>
    </row>
    <row r="63" spans="1:36" x14ac:dyDescent="0.25">
      <c r="A63" s="35" t="s">
        <v>20</v>
      </c>
      <c r="B63" s="6">
        <v>52</v>
      </c>
      <c r="C63" s="5">
        <f t="shared" si="6"/>
        <v>6.8421052631578952E-2</v>
      </c>
      <c r="E63" s="35" t="s">
        <v>37</v>
      </c>
      <c r="F63" s="6">
        <v>22</v>
      </c>
      <c r="G63" s="5">
        <f t="shared" si="7"/>
        <v>4.5267489711934158E-2</v>
      </c>
      <c r="H63" s="33"/>
      <c r="L63" s="53"/>
    </row>
    <row r="64" spans="1:36" x14ac:dyDescent="0.25">
      <c r="A64" s="35" t="s">
        <v>67</v>
      </c>
      <c r="B64" s="6">
        <v>45</v>
      </c>
      <c r="C64" s="5">
        <f t="shared" si="6"/>
        <v>5.921052631578947E-2</v>
      </c>
      <c r="E64" s="35" t="s">
        <v>38</v>
      </c>
      <c r="F64" s="6">
        <v>24</v>
      </c>
      <c r="G64" s="5">
        <f t="shared" si="7"/>
        <v>4.9382716049382713E-2</v>
      </c>
      <c r="H64" s="33"/>
      <c r="L64" s="53"/>
    </row>
    <row r="65" spans="1:12" x14ac:dyDescent="0.25">
      <c r="A65" s="35" t="s">
        <v>23</v>
      </c>
      <c r="B65" s="6">
        <v>38</v>
      </c>
      <c r="C65" s="5">
        <f t="shared" si="6"/>
        <v>0.05</v>
      </c>
      <c r="E65" s="35" t="s">
        <v>39</v>
      </c>
      <c r="F65" s="6">
        <v>30</v>
      </c>
      <c r="G65" s="5">
        <f t="shared" si="7"/>
        <v>6.1728395061728392E-2</v>
      </c>
      <c r="H65" s="33"/>
      <c r="L65" s="53"/>
    </row>
    <row r="66" spans="1:12" x14ac:dyDescent="0.25">
      <c r="A66" s="35" t="s">
        <v>26</v>
      </c>
      <c r="B66" s="6">
        <v>19</v>
      </c>
      <c r="C66" s="5">
        <f t="shared" si="6"/>
        <v>2.5000000000000001E-2</v>
      </c>
      <c r="E66" s="35" t="s">
        <v>40</v>
      </c>
      <c r="F66" s="6">
        <v>59</v>
      </c>
      <c r="G66" s="5">
        <f t="shared" si="7"/>
        <v>0.12139917695473251</v>
      </c>
      <c r="H66" s="33"/>
      <c r="L66" s="53"/>
    </row>
    <row r="67" spans="1:12" x14ac:dyDescent="0.25">
      <c r="A67" s="35" t="s">
        <v>19</v>
      </c>
      <c r="B67" s="6">
        <v>18</v>
      </c>
      <c r="C67" s="5">
        <f t="shared" si="6"/>
        <v>2.368421052631579E-2</v>
      </c>
      <c r="E67" s="13" t="s">
        <v>8</v>
      </c>
      <c r="F67" s="14">
        <v>257</v>
      </c>
      <c r="G67" s="15">
        <f t="shared" si="7"/>
        <v>0.5288065843621399</v>
      </c>
      <c r="H67" s="33"/>
      <c r="L67" s="53"/>
    </row>
    <row r="68" spans="1:12" ht="15.75" thickBot="1" x14ac:dyDescent="0.3">
      <c r="A68" s="13" t="s">
        <v>33</v>
      </c>
      <c r="B68" s="14">
        <v>68</v>
      </c>
      <c r="C68" s="15">
        <f t="shared" si="6"/>
        <v>8.9473684210526316E-2</v>
      </c>
      <c r="E68" s="36" t="s">
        <v>5</v>
      </c>
      <c r="F68" s="3">
        <f>SUM(F62:F67)</f>
        <v>486</v>
      </c>
      <c r="G68" s="2"/>
      <c r="H68" s="33"/>
      <c r="L68" s="53"/>
    </row>
    <row r="69" spans="1:12" ht="15.75" thickBot="1" x14ac:dyDescent="0.3">
      <c r="A69" s="36" t="s">
        <v>5</v>
      </c>
      <c r="B69" s="3">
        <f>SUM(B58:B68)</f>
        <v>760</v>
      </c>
      <c r="C69" s="2"/>
      <c r="H69" s="33"/>
      <c r="L69" s="53"/>
    </row>
    <row r="70" spans="1:12" ht="18" thickBot="1" x14ac:dyDescent="0.35">
      <c r="E70" s="136" t="s">
        <v>59</v>
      </c>
      <c r="F70" s="137"/>
      <c r="G70" s="138"/>
      <c r="H70" s="33"/>
      <c r="L70" s="53"/>
    </row>
    <row r="71" spans="1:12" x14ac:dyDescent="0.25">
      <c r="E71" s="12" t="s">
        <v>6</v>
      </c>
      <c r="F71" s="4" t="s">
        <v>7</v>
      </c>
      <c r="G71" s="11" t="s">
        <v>2</v>
      </c>
      <c r="H71" s="33"/>
      <c r="L71" s="53"/>
    </row>
    <row r="72" spans="1:12" x14ac:dyDescent="0.25">
      <c r="E72" s="35" t="s">
        <v>36</v>
      </c>
      <c r="F72" s="6">
        <f>F62</f>
        <v>94</v>
      </c>
      <c r="G72" s="5">
        <f>F72/$F$74</f>
        <v>0.81034482758620685</v>
      </c>
      <c r="H72" s="33"/>
      <c r="L72" s="53"/>
    </row>
    <row r="73" spans="1:12" x14ac:dyDescent="0.25">
      <c r="E73" s="13" t="s">
        <v>37</v>
      </c>
      <c r="F73" s="14">
        <f>F63</f>
        <v>22</v>
      </c>
      <c r="G73" s="15">
        <f>F73/$F$74</f>
        <v>0.18965517241379309</v>
      </c>
      <c r="H73" s="33"/>
      <c r="L73" s="53"/>
    </row>
    <row r="74" spans="1:12" ht="15.75" thickBot="1" x14ac:dyDescent="0.3">
      <c r="E74" s="36" t="s">
        <v>5</v>
      </c>
      <c r="F74" s="3">
        <f>SUM(F72:F73)</f>
        <v>116</v>
      </c>
      <c r="G74" s="2"/>
      <c r="H74" s="33"/>
      <c r="L74" s="53"/>
    </row>
    <row r="75" spans="1:12" x14ac:dyDescent="0.25">
      <c r="E75" s="53" t="s">
        <v>191</v>
      </c>
      <c r="F75" s="53"/>
      <c r="G75" s="53"/>
      <c r="H75" s="33"/>
      <c r="L75" s="53"/>
    </row>
    <row r="82" spans="8:22" ht="34.5" customHeight="1" x14ac:dyDescent="0.25"/>
    <row r="92" spans="8:22" x14ac:dyDescent="0.25">
      <c r="H92" s="33"/>
      <c r="I92" s="53"/>
      <c r="J92" s="53"/>
      <c r="K92" s="53"/>
      <c r="L92" s="53"/>
      <c r="M92" s="53"/>
      <c r="N92" s="53"/>
      <c r="O92" s="53"/>
      <c r="P92" s="53"/>
      <c r="Q92" s="53"/>
      <c r="R92" s="53"/>
      <c r="S92" s="53"/>
      <c r="T92" s="53"/>
      <c r="U92" s="53"/>
      <c r="V92" s="53"/>
    </row>
    <row r="93" spans="8:22" x14ac:dyDescent="0.25">
      <c r="H93" s="33"/>
      <c r="I93" s="53"/>
      <c r="J93" s="53"/>
      <c r="K93" s="53"/>
      <c r="L93" s="53"/>
      <c r="M93" s="53"/>
      <c r="N93" s="53"/>
      <c r="O93" s="53"/>
      <c r="P93" s="53"/>
      <c r="Q93" s="53"/>
      <c r="R93" s="53"/>
      <c r="S93" s="53"/>
      <c r="T93" s="53"/>
      <c r="U93" s="53"/>
      <c r="V93" s="53"/>
    </row>
    <row r="94" spans="8:22" x14ac:dyDescent="0.25">
      <c r="H94" s="33"/>
      <c r="I94" s="53"/>
      <c r="J94" s="53"/>
      <c r="K94" s="53"/>
      <c r="L94" s="53"/>
      <c r="M94" s="53"/>
      <c r="N94" s="53"/>
      <c r="O94" s="53"/>
      <c r="P94" s="53"/>
      <c r="Q94" s="53"/>
      <c r="R94" s="53"/>
      <c r="S94" s="53"/>
      <c r="T94" s="53"/>
      <c r="U94" s="53"/>
      <c r="V94" s="53"/>
    </row>
    <row r="95" spans="8:22" x14ac:dyDescent="0.25">
      <c r="H95" s="33"/>
      <c r="I95" s="53"/>
      <c r="J95" s="53"/>
      <c r="K95" s="53"/>
      <c r="L95" s="53"/>
      <c r="M95" s="53"/>
      <c r="N95" s="53"/>
      <c r="O95" s="53"/>
      <c r="P95" s="53"/>
      <c r="Q95" s="53"/>
      <c r="R95" s="53"/>
      <c r="S95" s="53"/>
      <c r="T95" s="53"/>
      <c r="U95" s="53"/>
      <c r="V95" s="53"/>
    </row>
    <row r="96" spans="8:22" x14ac:dyDescent="0.25">
      <c r="H96" s="33"/>
    </row>
    <row r="97" spans="8:16" x14ac:dyDescent="0.25">
      <c r="H97" s="33"/>
    </row>
    <row r="98" spans="8:16" x14ac:dyDescent="0.25">
      <c r="H98" s="33"/>
    </row>
    <row r="99" spans="8:16" x14ac:dyDescent="0.25">
      <c r="H99" s="33"/>
    </row>
    <row r="100" spans="8:16" x14ac:dyDescent="0.25">
      <c r="H100" s="33"/>
    </row>
    <row r="101" spans="8:16" x14ac:dyDescent="0.25">
      <c r="H101" s="33"/>
    </row>
    <row r="102" spans="8:16" x14ac:dyDescent="0.25">
      <c r="H102" s="33"/>
    </row>
    <row r="103" spans="8:16" ht="33.75" customHeight="1" x14ac:dyDescent="0.25">
      <c r="H103" s="33"/>
    </row>
    <row r="104" spans="8:16" x14ac:dyDescent="0.25">
      <c r="H104" s="33"/>
    </row>
    <row r="105" spans="8:16" x14ac:dyDescent="0.25">
      <c r="H105" s="33"/>
    </row>
    <row r="106" spans="8:16" x14ac:dyDescent="0.25">
      <c r="H106" s="33"/>
    </row>
    <row r="107" spans="8:16" x14ac:dyDescent="0.25">
      <c r="H107" s="33"/>
    </row>
    <row r="108" spans="8:16" x14ac:dyDescent="0.25">
      <c r="H108" s="33"/>
    </row>
    <row r="109" spans="8:16" x14ac:dyDescent="0.25">
      <c r="H109" s="33"/>
    </row>
    <row r="110" spans="8:16" x14ac:dyDescent="0.25">
      <c r="H110" s="33"/>
    </row>
    <row r="111" spans="8:16" x14ac:dyDescent="0.25">
      <c r="H111" s="33"/>
    </row>
    <row r="112" spans="8:16" x14ac:dyDescent="0.25">
      <c r="H112" s="33"/>
      <c r="I112" s="53"/>
      <c r="J112" s="53"/>
      <c r="K112" s="53"/>
      <c r="L112" s="53"/>
      <c r="M112" s="53"/>
      <c r="N112" s="53"/>
      <c r="O112" s="53"/>
      <c r="P112" s="53"/>
    </row>
    <row r="113" spans="8:8" x14ac:dyDescent="0.25">
      <c r="H113" s="33"/>
    </row>
    <row r="114" spans="8:8" ht="32.25" customHeight="1" x14ac:dyDescent="0.25">
      <c r="H114" s="33"/>
    </row>
    <row r="115" spans="8:8" x14ac:dyDescent="0.25">
      <c r="H115" s="33"/>
    </row>
    <row r="116" spans="8:8" x14ac:dyDescent="0.25">
      <c r="H116" s="33"/>
    </row>
    <row r="117" spans="8:8" x14ac:dyDescent="0.25">
      <c r="H117" s="33"/>
    </row>
    <row r="118" spans="8:8" x14ac:dyDescent="0.25">
      <c r="H118" s="33"/>
    </row>
    <row r="119" spans="8:8" x14ac:dyDescent="0.25">
      <c r="H119" s="33"/>
    </row>
    <row r="120" spans="8:8" x14ac:dyDescent="0.25">
      <c r="H120" s="33"/>
    </row>
    <row r="121" spans="8:8" x14ac:dyDescent="0.25">
      <c r="H121" s="33"/>
    </row>
    <row r="122" spans="8:8" x14ac:dyDescent="0.25">
      <c r="H122" s="33"/>
    </row>
    <row r="123" spans="8:8" x14ac:dyDescent="0.25">
      <c r="H123" s="33"/>
    </row>
    <row r="124" spans="8:8" ht="31.5" customHeight="1" x14ac:dyDescent="0.25">
      <c r="H124" s="33"/>
    </row>
    <row r="125" spans="8:8" x14ac:dyDescent="0.25">
      <c r="H125" s="33"/>
    </row>
    <row r="126" spans="8:8" x14ac:dyDescent="0.25">
      <c r="H126" s="33"/>
    </row>
    <row r="127" spans="8:8" x14ac:dyDescent="0.25">
      <c r="H127" s="33"/>
    </row>
    <row r="128" spans="8:8" x14ac:dyDescent="0.25">
      <c r="H128" s="33"/>
    </row>
    <row r="129" spans="1:8" x14ac:dyDescent="0.25">
      <c r="H129" s="33"/>
    </row>
    <row r="130" spans="1:8" ht="15.75" thickBot="1" x14ac:dyDescent="0.3"/>
    <row r="131" spans="1:8" ht="33.75" customHeight="1" thickBot="1" x14ac:dyDescent="0.35">
      <c r="A131" s="136" t="s">
        <v>60</v>
      </c>
      <c r="B131" s="137"/>
      <c r="C131" s="138"/>
    </row>
    <row r="132" spans="1:8" x14ac:dyDescent="0.25">
      <c r="A132" s="12" t="s">
        <v>12</v>
      </c>
      <c r="B132" s="4" t="s">
        <v>1</v>
      </c>
      <c r="C132" s="11" t="s">
        <v>2</v>
      </c>
    </row>
    <row r="133" spans="1:8" x14ac:dyDescent="0.25">
      <c r="A133" s="35" t="s">
        <v>15</v>
      </c>
      <c r="B133" s="6">
        <v>144</v>
      </c>
      <c r="C133" s="5">
        <f t="shared" ref="C133:C143" si="8">B133/$B$144</f>
        <v>0.29629629629629628</v>
      </c>
    </row>
    <row r="134" spans="1:8" x14ac:dyDescent="0.25">
      <c r="A134" s="35" t="s">
        <v>18</v>
      </c>
      <c r="B134" s="6">
        <v>82</v>
      </c>
      <c r="C134" s="5">
        <f t="shared" si="8"/>
        <v>0.16872427983539096</v>
      </c>
    </row>
    <row r="135" spans="1:8" x14ac:dyDescent="0.25">
      <c r="A135" s="35" t="s">
        <v>26</v>
      </c>
      <c r="B135" s="6">
        <v>49</v>
      </c>
      <c r="C135" s="5">
        <f t="shared" si="8"/>
        <v>0.10082304526748971</v>
      </c>
    </row>
    <row r="136" spans="1:8" x14ac:dyDescent="0.25">
      <c r="A136" s="35" t="s">
        <v>24</v>
      </c>
      <c r="B136" s="6">
        <v>49</v>
      </c>
      <c r="C136" s="5">
        <f t="shared" si="8"/>
        <v>0.10082304526748971</v>
      </c>
    </row>
    <row r="137" spans="1:8" x14ac:dyDescent="0.25">
      <c r="A137" s="35" t="s">
        <v>13</v>
      </c>
      <c r="B137" s="6">
        <v>37</v>
      </c>
      <c r="C137" s="5">
        <f t="shared" si="8"/>
        <v>7.6131687242798354E-2</v>
      </c>
    </row>
    <row r="138" spans="1:8" x14ac:dyDescent="0.25">
      <c r="A138" s="35" t="s">
        <v>27</v>
      </c>
      <c r="B138" s="6">
        <v>30</v>
      </c>
      <c r="C138" s="5">
        <f t="shared" si="8"/>
        <v>6.1728395061728392E-2</v>
      </c>
    </row>
    <row r="139" spans="1:8" x14ac:dyDescent="0.25">
      <c r="A139" s="35" t="s">
        <v>20</v>
      </c>
      <c r="B139" s="6">
        <v>25</v>
      </c>
      <c r="C139" s="5">
        <f t="shared" si="8"/>
        <v>5.1440329218106998E-2</v>
      </c>
    </row>
    <row r="140" spans="1:8" x14ac:dyDescent="0.25">
      <c r="A140" s="35" t="s">
        <v>22</v>
      </c>
      <c r="B140" s="6">
        <v>20</v>
      </c>
      <c r="C140" s="5">
        <f t="shared" si="8"/>
        <v>4.1152263374485597E-2</v>
      </c>
    </row>
    <row r="141" spans="1:8" x14ac:dyDescent="0.25">
      <c r="A141" s="35" t="s">
        <v>67</v>
      </c>
      <c r="B141" s="6">
        <v>14</v>
      </c>
      <c r="C141" s="5">
        <f t="shared" si="8"/>
        <v>2.8806584362139918E-2</v>
      </c>
    </row>
    <row r="142" spans="1:8" x14ac:dyDescent="0.25">
      <c r="A142" s="35" t="s">
        <v>19</v>
      </c>
      <c r="B142" s="6">
        <v>13</v>
      </c>
      <c r="C142" s="5">
        <f t="shared" si="8"/>
        <v>2.6748971193415638E-2</v>
      </c>
    </row>
    <row r="143" spans="1:8" x14ac:dyDescent="0.25">
      <c r="A143" s="13" t="s">
        <v>33</v>
      </c>
      <c r="B143" s="14">
        <v>23</v>
      </c>
      <c r="C143" s="15">
        <f t="shared" si="8"/>
        <v>4.7325102880658436E-2</v>
      </c>
    </row>
    <row r="144" spans="1:8" ht="15.75" thickBot="1" x14ac:dyDescent="0.3">
      <c r="A144" s="36" t="s">
        <v>5</v>
      </c>
      <c r="B144" s="3">
        <f>SUM(B133:B143)</f>
        <v>486</v>
      </c>
      <c r="C144" s="2"/>
      <c r="E144" s="53"/>
      <c r="F144" s="53"/>
    </row>
    <row r="145" spans="1:10" x14ac:dyDescent="0.25">
      <c r="A145" s="68" t="s">
        <v>179</v>
      </c>
      <c r="B145" s="53"/>
      <c r="C145" s="53"/>
      <c r="D145" s="53"/>
    </row>
    <row r="146" spans="1:10" ht="15.75" thickBot="1" x14ac:dyDescent="0.3"/>
    <row r="147" spans="1:10" ht="33" customHeight="1" thickBot="1" x14ac:dyDescent="0.35">
      <c r="A147" s="136" t="s">
        <v>61</v>
      </c>
      <c r="B147" s="137"/>
      <c r="C147" s="138"/>
    </row>
    <row r="148" spans="1:10" x14ac:dyDescent="0.25">
      <c r="A148" s="12" t="s">
        <v>12</v>
      </c>
      <c r="B148" s="4" t="s">
        <v>1</v>
      </c>
      <c r="C148" s="11" t="s">
        <v>2</v>
      </c>
    </row>
    <row r="149" spans="1:10" x14ac:dyDescent="0.25">
      <c r="A149" s="35" t="s">
        <v>24</v>
      </c>
      <c r="B149" s="6">
        <v>49</v>
      </c>
      <c r="C149" s="5">
        <f>B149/$B$154</f>
        <v>0.42241379310344829</v>
      </c>
    </row>
    <row r="150" spans="1:10" x14ac:dyDescent="0.25">
      <c r="A150" s="35" t="s">
        <v>13</v>
      </c>
      <c r="B150" s="6">
        <v>37</v>
      </c>
      <c r="C150" s="5">
        <f>B150/$B$154</f>
        <v>0.31896551724137934</v>
      </c>
    </row>
    <row r="151" spans="1:10" x14ac:dyDescent="0.25">
      <c r="A151" s="35" t="s">
        <v>67</v>
      </c>
      <c r="B151" s="6">
        <v>14</v>
      </c>
      <c r="C151" s="5">
        <f>B151/$B$154</f>
        <v>0.1206896551724138</v>
      </c>
    </row>
    <row r="152" spans="1:10" x14ac:dyDescent="0.25">
      <c r="A152" s="35" t="s">
        <v>18</v>
      </c>
      <c r="B152" s="6">
        <v>8</v>
      </c>
      <c r="C152" s="5">
        <f>B152/$B$154</f>
        <v>6.8965517241379309E-2</v>
      </c>
    </row>
    <row r="153" spans="1:10" x14ac:dyDescent="0.25">
      <c r="A153" s="13" t="s">
        <v>26</v>
      </c>
      <c r="B153" s="14">
        <v>8</v>
      </c>
      <c r="C153" s="15">
        <f>B153/$B$154</f>
        <v>6.8965517241379309E-2</v>
      </c>
    </row>
    <row r="154" spans="1:10" ht="15.75" thickBot="1" x14ac:dyDescent="0.3">
      <c r="A154" s="36" t="s">
        <v>5</v>
      </c>
      <c r="B154" s="3">
        <f>SUM(B149:B153)</f>
        <v>116</v>
      </c>
      <c r="C154" s="2"/>
    </row>
    <row r="155" spans="1:10" x14ac:dyDescent="0.25">
      <c r="E155" s="53"/>
      <c r="F155" s="53"/>
      <c r="G155" s="53"/>
    </row>
    <row r="156" spans="1:10" x14ac:dyDescent="0.25">
      <c r="A156" s="53" t="s">
        <v>180</v>
      </c>
      <c r="B156" s="53"/>
      <c r="C156" s="53"/>
      <c r="D156" s="53"/>
      <c r="I156" s="53"/>
      <c r="J156" s="53"/>
    </row>
  </sheetData>
  <mergeCells count="18">
    <mergeCell ref="A35:C35"/>
    <mergeCell ref="A147:C147"/>
    <mergeCell ref="A41:C41"/>
    <mergeCell ref="A56:C56"/>
    <mergeCell ref="E17:G17"/>
    <mergeCell ref="E28:G28"/>
    <mergeCell ref="E42:G42"/>
    <mergeCell ref="E49:G49"/>
    <mergeCell ref="E60:G60"/>
    <mergeCell ref="E70:G70"/>
    <mergeCell ref="A131:C131"/>
    <mergeCell ref="A1:F1"/>
    <mergeCell ref="A5:C5"/>
    <mergeCell ref="J5:K5"/>
    <mergeCell ref="A12:C12"/>
    <mergeCell ref="A24:C24"/>
    <mergeCell ref="E5:G5"/>
    <mergeCell ref="E11:G1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63"/>
  <sheetViews>
    <sheetView topLeftCell="A50" workbookViewId="0">
      <selection activeCell="A41" sqref="A41:C69"/>
    </sheetView>
  </sheetViews>
  <sheetFormatPr defaultColWidth="9.140625" defaultRowHeight="15" x14ac:dyDescent="0.25"/>
  <cols>
    <col min="1" max="1" width="26.7109375" style="38" customWidth="1"/>
    <col min="2" max="2" width="10.7109375" style="38" bestFit="1" customWidth="1"/>
    <col min="3" max="3" width="7.85546875" style="38" customWidth="1"/>
    <col min="4" max="4" width="9.140625" style="38"/>
    <col min="5" max="5" width="33.85546875" style="38" bestFit="1" customWidth="1"/>
    <col min="6" max="6" width="18.42578125" style="38" bestFit="1" customWidth="1"/>
    <col min="7" max="7" width="15.42578125" style="38" customWidth="1"/>
    <col min="8" max="8" width="9.140625" style="38"/>
    <col min="9" max="9" width="12.28515625" style="38" bestFit="1" customWidth="1"/>
    <col min="10" max="16384" width="9.140625" style="38"/>
  </cols>
  <sheetData>
    <row r="1" spans="1:15" ht="21" x14ac:dyDescent="0.35">
      <c r="A1" s="139" t="s">
        <v>132</v>
      </c>
      <c r="B1" s="139"/>
      <c r="C1" s="139"/>
      <c r="D1" s="139"/>
      <c r="E1" s="139"/>
      <c r="F1" s="139"/>
    </row>
    <row r="2" spans="1:15" s="53" customFormat="1" x14ac:dyDescent="0.25">
      <c r="A2" s="62" t="s">
        <v>173</v>
      </c>
    </row>
    <row r="3" spans="1:15" s="53" customFormat="1" x14ac:dyDescent="0.25">
      <c r="A3" s="53" t="s">
        <v>174</v>
      </c>
    </row>
    <row r="4" spans="1:15" ht="15.75" thickBot="1" x14ac:dyDescent="0.3"/>
    <row r="5" spans="1:15" ht="18" thickBot="1" x14ac:dyDescent="0.35">
      <c r="A5" s="140" t="s">
        <v>34</v>
      </c>
      <c r="B5" s="141"/>
      <c r="C5" s="142"/>
      <c r="E5" s="177" t="s">
        <v>190</v>
      </c>
      <c r="F5" s="178"/>
      <c r="G5" s="179"/>
      <c r="N5" s="140" t="s">
        <v>62</v>
      </c>
      <c r="O5" s="142"/>
    </row>
    <row r="6" spans="1:15" x14ac:dyDescent="0.25">
      <c r="A6" s="12" t="s">
        <v>0</v>
      </c>
      <c r="B6" s="4" t="s">
        <v>1</v>
      </c>
      <c r="C6" s="11" t="s">
        <v>2</v>
      </c>
      <c r="E6" s="12" t="s">
        <v>0</v>
      </c>
      <c r="F6" s="4" t="s">
        <v>1</v>
      </c>
      <c r="G6" s="11" t="s">
        <v>2</v>
      </c>
      <c r="N6" s="17" t="s">
        <v>133</v>
      </c>
      <c r="O6" s="42"/>
    </row>
    <row r="7" spans="1:15" x14ac:dyDescent="0.25">
      <c r="A7" s="40" t="s">
        <v>3</v>
      </c>
      <c r="B7" s="6">
        <v>86765</v>
      </c>
      <c r="C7" s="5">
        <f>B7/$B$9</f>
        <v>0.7995153056523101</v>
      </c>
      <c r="E7" s="55" t="s">
        <v>3</v>
      </c>
      <c r="F7" s="6">
        <v>8178</v>
      </c>
      <c r="G7" s="5">
        <v>0.67200000000000004</v>
      </c>
      <c r="N7" s="40" t="s">
        <v>134</v>
      </c>
      <c r="O7" s="42"/>
    </row>
    <row r="8" spans="1:15" x14ac:dyDescent="0.25">
      <c r="A8" s="13" t="s">
        <v>4</v>
      </c>
      <c r="B8" s="14">
        <v>21757</v>
      </c>
      <c r="C8" s="15">
        <f>B8/$B$9</f>
        <v>0.20048469434768987</v>
      </c>
      <c r="E8" s="13" t="s">
        <v>4</v>
      </c>
      <c r="F8" s="14">
        <v>3994</v>
      </c>
      <c r="G8" s="15">
        <v>0.32800000000000001</v>
      </c>
      <c r="N8" s="40"/>
      <c r="O8" s="42"/>
    </row>
    <row r="9" spans="1:15" ht="15.75" thickBot="1" x14ac:dyDescent="0.3">
      <c r="A9" s="41" t="s">
        <v>5</v>
      </c>
      <c r="B9" s="3">
        <f>SUM(B7:B8)</f>
        <v>108522</v>
      </c>
      <c r="C9" s="2"/>
      <c r="E9" s="56" t="s">
        <v>5</v>
      </c>
      <c r="F9" s="3">
        <v>12172</v>
      </c>
      <c r="G9" s="60"/>
      <c r="N9" s="40"/>
      <c r="O9" s="42"/>
    </row>
    <row r="10" spans="1:15" ht="15.75" thickBot="1" x14ac:dyDescent="0.3">
      <c r="A10" s="53" t="s">
        <v>196</v>
      </c>
      <c r="B10" s="81"/>
      <c r="C10" s="81"/>
      <c r="D10" s="53"/>
      <c r="N10" s="40"/>
      <c r="O10" s="42"/>
    </row>
    <row r="11" spans="1:15" ht="18" thickBot="1" x14ac:dyDescent="0.35">
      <c r="A11" s="53"/>
      <c r="B11" s="81"/>
      <c r="C11" s="81"/>
      <c r="D11" s="53"/>
      <c r="E11" s="140" t="s">
        <v>188</v>
      </c>
      <c r="F11" s="141"/>
      <c r="G11" s="142"/>
      <c r="N11" s="40"/>
      <c r="O11" s="42"/>
    </row>
    <row r="12" spans="1:15" ht="18" thickBot="1" x14ac:dyDescent="0.35">
      <c r="A12" s="140" t="s">
        <v>35</v>
      </c>
      <c r="B12" s="141"/>
      <c r="C12" s="142"/>
      <c r="E12" s="12" t="s">
        <v>0</v>
      </c>
      <c r="F12" s="4" t="s">
        <v>1</v>
      </c>
      <c r="G12" s="11" t="s">
        <v>2</v>
      </c>
      <c r="N12" s="40"/>
      <c r="O12" s="42"/>
    </row>
    <row r="13" spans="1:15" x14ac:dyDescent="0.25">
      <c r="A13" s="12" t="s">
        <v>6</v>
      </c>
      <c r="B13" s="4" t="s">
        <v>7</v>
      </c>
      <c r="C13" s="11" t="s">
        <v>2</v>
      </c>
      <c r="E13" s="55" t="s">
        <v>3</v>
      </c>
      <c r="F13" s="6">
        <v>11513</v>
      </c>
      <c r="G13" s="5">
        <v>0.69</v>
      </c>
      <c r="N13" s="40"/>
      <c r="O13" s="42"/>
    </row>
    <row r="14" spans="1:15" x14ac:dyDescent="0.25">
      <c r="A14" s="40" t="s">
        <v>36</v>
      </c>
      <c r="B14" s="6">
        <v>12172</v>
      </c>
      <c r="C14" s="5">
        <f>B14/$B$21</f>
        <v>0.11216158935515379</v>
      </c>
      <c r="E14" s="13" t="s">
        <v>4</v>
      </c>
      <c r="F14" s="14">
        <v>5181</v>
      </c>
      <c r="G14" s="15">
        <v>0.31</v>
      </c>
      <c r="N14" s="40"/>
      <c r="O14" s="42"/>
    </row>
    <row r="15" spans="1:15" ht="15.75" thickBot="1" x14ac:dyDescent="0.3">
      <c r="A15" s="40" t="s">
        <v>37</v>
      </c>
      <c r="B15" s="6">
        <v>16694</v>
      </c>
      <c r="C15" s="5">
        <f t="shared" ref="C15:C20" si="0">B15/$B$21</f>
        <v>0.15383055970218021</v>
      </c>
      <c r="E15" s="56" t="s">
        <v>5</v>
      </c>
      <c r="F15" s="3">
        <v>16694</v>
      </c>
      <c r="G15" s="2"/>
      <c r="N15" s="40"/>
      <c r="O15" s="42"/>
    </row>
    <row r="16" spans="1:15" ht="15.75" thickBot="1" x14ac:dyDescent="0.3">
      <c r="A16" s="40" t="s">
        <v>38</v>
      </c>
      <c r="B16" s="6">
        <v>18567</v>
      </c>
      <c r="C16" s="5">
        <f t="shared" si="0"/>
        <v>0.1710897329573727</v>
      </c>
      <c r="N16" s="40"/>
      <c r="O16" s="42"/>
    </row>
    <row r="17" spans="1:15" ht="18" thickBot="1" x14ac:dyDescent="0.35">
      <c r="A17" s="40" t="s">
        <v>39</v>
      </c>
      <c r="B17" s="6">
        <v>13489</v>
      </c>
      <c r="C17" s="5">
        <f t="shared" si="0"/>
        <v>0.12429737749027847</v>
      </c>
      <c r="E17" s="140" t="s">
        <v>44</v>
      </c>
      <c r="F17" s="141"/>
      <c r="G17" s="142"/>
      <c r="N17" s="40"/>
      <c r="O17" s="42"/>
    </row>
    <row r="18" spans="1:15" x14ac:dyDescent="0.25">
      <c r="A18" s="40" t="s">
        <v>40</v>
      </c>
      <c r="B18" s="6">
        <v>12065</v>
      </c>
      <c r="C18" s="5">
        <f t="shared" si="0"/>
        <v>0.11117561416118391</v>
      </c>
      <c r="E18" s="12" t="s">
        <v>45</v>
      </c>
      <c r="F18" s="4" t="s">
        <v>7</v>
      </c>
      <c r="G18" s="11" t="s">
        <v>2</v>
      </c>
      <c r="N18" s="40"/>
      <c r="O18" s="42"/>
    </row>
    <row r="19" spans="1:15" x14ac:dyDescent="0.25">
      <c r="A19" s="40" t="s">
        <v>8</v>
      </c>
      <c r="B19" s="6">
        <v>33354</v>
      </c>
      <c r="C19" s="5">
        <f t="shared" si="0"/>
        <v>0.30734781887543539</v>
      </c>
      <c r="E19" s="40" t="s">
        <v>46</v>
      </c>
      <c r="F19" s="6">
        <v>989</v>
      </c>
      <c r="G19" s="5">
        <f t="shared" ref="G19:G25" si="1">F19/$F$26</f>
        <v>4.5456634646320722E-2</v>
      </c>
      <c r="N19" s="40"/>
      <c r="O19" s="42"/>
    </row>
    <row r="20" spans="1:15" x14ac:dyDescent="0.25">
      <c r="A20" s="13" t="s">
        <v>9</v>
      </c>
      <c r="B20" s="14">
        <v>2181</v>
      </c>
      <c r="C20" s="15">
        <f t="shared" si="0"/>
        <v>2.0097307458395532E-2</v>
      </c>
      <c r="E20" s="40" t="s">
        <v>47</v>
      </c>
      <c r="F20" s="6">
        <v>2076</v>
      </c>
      <c r="G20" s="5">
        <f t="shared" si="1"/>
        <v>9.5417566760123182E-2</v>
      </c>
      <c r="N20" s="40"/>
      <c r="O20" s="42"/>
    </row>
    <row r="21" spans="1:15" ht="15.75" thickBot="1" x14ac:dyDescent="0.3">
      <c r="A21" s="41" t="s">
        <v>5</v>
      </c>
      <c r="B21" s="3">
        <f>SUM(B14:B20)</f>
        <v>108522</v>
      </c>
      <c r="C21" s="2"/>
      <c r="D21" s="53"/>
      <c r="E21" s="40" t="s">
        <v>48</v>
      </c>
      <c r="F21" s="6">
        <v>3694</v>
      </c>
      <c r="G21" s="5">
        <f t="shared" si="1"/>
        <v>0.16978443719262765</v>
      </c>
      <c r="N21" s="40"/>
      <c r="O21" s="42"/>
    </row>
    <row r="22" spans="1:15" x14ac:dyDescent="0.25">
      <c r="A22" s="53" t="s">
        <v>196</v>
      </c>
      <c r="B22" s="81"/>
      <c r="C22" s="81"/>
      <c r="D22" s="53"/>
      <c r="E22" s="40" t="s">
        <v>49</v>
      </c>
      <c r="F22" s="6">
        <v>4834</v>
      </c>
      <c r="G22" s="5">
        <f t="shared" si="1"/>
        <v>0.22218136691639473</v>
      </c>
      <c r="N22" s="40"/>
      <c r="O22" s="42"/>
    </row>
    <row r="23" spans="1:15" s="53" customFormat="1" ht="15.75" thickBot="1" x14ac:dyDescent="0.3">
      <c r="B23" s="81"/>
      <c r="C23" s="81"/>
      <c r="E23" s="40" t="s">
        <v>50</v>
      </c>
      <c r="F23" s="6">
        <v>4257</v>
      </c>
      <c r="G23" s="5">
        <f t="shared" si="1"/>
        <v>0.19566116652111964</v>
      </c>
      <c r="H23" s="38"/>
      <c r="I23" s="38"/>
      <c r="J23" s="38"/>
      <c r="K23" s="38"/>
      <c r="L23" s="38"/>
      <c r="M23" s="38"/>
      <c r="N23" s="55"/>
      <c r="O23" s="57"/>
    </row>
    <row r="24" spans="1:15" ht="18" thickBot="1" x14ac:dyDescent="0.35">
      <c r="A24" s="140" t="s">
        <v>10</v>
      </c>
      <c r="B24" s="141"/>
      <c r="C24" s="142"/>
      <c r="E24" s="40" t="s">
        <v>51</v>
      </c>
      <c r="F24" s="6">
        <v>2371</v>
      </c>
      <c r="G24" s="5">
        <f t="shared" si="1"/>
        <v>0.10897642138162431</v>
      </c>
      <c r="N24" s="40"/>
      <c r="O24" s="42"/>
    </row>
    <row r="25" spans="1:15" x14ac:dyDescent="0.25">
      <c r="A25" s="12" t="s">
        <v>6</v>
      </c>
      <c r="B25" s="4" t="s">
        <v>7</v>
      </c>
      <c r="C25" s="11" t="s">
        <v>2</v>
      </c>
      <c r="E25" s="13" t="s">
        <v>52</v>
      </c>
      <c r="F25" s="14">
        <v>3536</v>
      </c>
      <c r="G25" s="15">
        <f t="shared" si="1"/>
        <v>0.16252240658178976</v>
      </c>
      <c r="N25" s="40"/>
      <c r="O25" s="42"/>
    </row>
    <row r="26" spans="1:15" ht="15.75" thickBot="1" x14ac:dyDescent="0.3">
      <c r="A26" s="40" t="s">
        <v>36</v>
      </c>
      <c r="B26" s="6">
        <v>3994</v>
      </c>
      <c r="C26" s="5">
        <f>B26/$B$33</f>
        <v>0.18357310290940845</v>
      </c>
      <c r="E26" s="41" t="s">
        <v>5</v>
      </c>
      <c r="F26" s="3">
        <f>SUM(F19:F25)</f>
        <v>21757</v>
      </c>
      <c r="G26" s="2"/>
      <c r="N26" s="40"/>
      <c r="O26" s="42"/>
    </row>
    <row r="27" spans="1:15" ht="15.75" thickBot="1" x14ac:dyDescent="0.3">
      <c r="A27" s="40" t="s">
        <v>37</v>
      </c>
      <c r="B27" s="6">
        <v>5181</v>
      </c>
      <c r="C27" s="5">
        <f t="shared" ref="C27:C32" si="2">B27/$B$33</f>
        <v>0.23813025692880452</v>
      </c>
      <c r="N27" s="40"/>
      <c r="O27" s="42"/>
    </row>
    <row r="28" spans="1:15" ht="18" thickBot="1" x14ac:dyDescent="0.35">
      <c r="A28" s="40" t="s">
        <v>38</v>
      </c>
      <c r="B28" s="6">
        <v>5170</v>
      </c>
      <c r="C28" s="5">
        <f t="shared" si="2"/>
        <v>0.23762467251918923</v>
      </c>
      <c r="E28" s="136" t="s">
        <v>53</v>
      </c>
      <c r="F28" s="137"/>
      <c r="G28" s="138"/>
      <c r="N28" s="40"/>
      <c r="O28" s="42"/>
    </row>
    <row r="29" spans="1:15" x14ac:dyDescent="0.25">
      <c r="A29" s="40" t="s">
        <v>39</v>
      </c>
      <c r="B29" s="6">
        <v>2637</v>
      </c>
      <c r="C29" s="5">
        <f t="shared" si="2"/>
        <v>0.12120237165050328</v>
      </c>
      <c r="E29" s="12" t="s">
        <v>45</v>
      </c>
      <c r="F29" s="4" t="s">
        <v>7</v>
      </c>
      <c r="G29" s="11" t="s">
        <v>2</v>
      </c>
      <c r="N29" s="40"/>
      <c r="O29" s="42"/>
    </row>
    <row r="30" spans="1:15" x14ac:dyDescent="0.25">
      <c r="A30" s="40" t="s">
        <v>40</v>
      </c>
      <c r="B30" s="6">
        <v>1592</v>
      </c>
      <c r="C30" s="5">
        <f t="shared" si="2"/>
        <v>7.3171852737050139E-2</v>
      </c>
      <c r="E30" s="40" t="s">
        <v>46</v>
      </c>
      <c r="F30" s="6">
        <v>508</v>
      </c>
      <c r="G30" s="5">
        <f t="shared" ref="G30:G36" si="3">F30/$F$37</f>
        <v>5.536784741144414E-2</v>
      </c>
      <c r="N30" s="40"/>
      <c r="O30" s="42"/>
    </row>
    <row r="31" spans="1:15" x14ac:dyDescent="0.25">
      <c r="A31" s="40" t="s">
        <v>8</v>
      </c>
      <c r="B31" s="6">
        <v>3071</v>
      </c>
      <c r="C31" s="5">
        <f t="shared" si="2"/>
        <v>0.14114997472077953</v>
      </c>
      <c r="E31" s="40" t="s">
        <v>47</v>
      </c>
      <c r="F31" s="6">
        <v>1139</v>
      </c>
      <c r="G31" s="5">
        <f t="shared" si="3"/>
        <v>0.124141689373297</v>
      </c>
      <c r="N31" s="40"/>
      <c r="O31" s="42"/>
    </row>
    <row r="32" spans="1:15" ht="15.75" thickBot="1" x14ac:dyDescent="0.3">
      <c r="A32" s="13" t="s">
        <v>9</v>
      </c>
      <c r="B32" s="14">
        <v>112</v>
      </c>
      <c r="C32" s="15">
        <f t="shared" si="2"/>
        <v>5.1477685342648342E-3</v>
      </c>
      <c r="E32" s="40" t="s">
        <v>48</v>
      </c>
      <c r="F32" s="6">
        <v>1500</v>
      </c>
      <c r="G32" s="5">
        <f t="shared" si="3"/>
        <v>0.16348773841961853</v>
      </c>
      <c r="N32" s="41"/>
      <c r="O32" s="2"/>
    </row>
    <row r="33" spans="1:31" ht="15.75" thickBot="1" x14ac:dyDescent="0.3">
      <c r="A33" s="41" t="s">
        <v>5</v>
      </c>
      <c r="B33" s="3">
        <f>SUM(B26:B32)</f>
        <v>21757</v>
      </c>
      <c r="C33" s="2"/>
      <c r="E33" s="40" t="s">
        <v>49</v>
      </c>
      <c r="F33" s="6">
        <v>1715</v>
      </c>
      <c r="G33" s="5">
        <f t="shared" si="3"/>
        <v>0.18692098092643053</v>
      </c>
    </row>
    <row r="34" spans="1:31" ht="15.75" thickBot="1" x14ac:dyDescent="0.3">
      <c r="E34" s="40" t="s">
        <v>50</v>
      </c>
      <c r="F34" s="6">
        <v>1643</v>
      </c>
      <c r="G34" s="5">
        <f t="shared" si="3"/>
        <v>0.17907356948228884</v>
      </c>
      <c r="N34" s="53"/>
      <c r="O34" s="53"/>
      <c r="P34" s="53"/>
      <c r="Q34" s="53"/>
      <c r="R34" s="53"/>
      <c r="S34" s="53"/>
      <c r="T34" s="53"/>
      <c r="U34" s="53"/>
      <c r="V34" s="53"/>
      <c r="W34" s="53"/>
      <c r="X34" s="53"/>
      <c r="Y34" s="53"/>
      <c r="Z34" s="53"/>
      <c r="AA34" s="53"/>
      <c r="AB34" s="53"/>
      <c r="AC34" s="53"/>
      <c r="AD34" s="53"/>
      <c r="AE34" s="53"/>
    </row>
    <row r="35" spans="1:31" ht="33" customHeight="1" thickBot="1" x14ac:dyDescent="0.35">
      <c r="A35" s="136" t="s">
        <v>41</v>
      </c>
      <c r="B35" s="137"/>
      <c r="C35" s="138"/>
      <c r="E35" s="40" t="s">
        <v>51</v>
      </c>
      <c r="F35" s="6">
        <v>853</v>
      </c>
      <c r="G35" s="5">
        <f t="shared" si="3"/>
        <v>9.2970027247956402E-2</v>
      </c>
      <c r="N35" s="53"/>
      <c r="O35" s="53"/>
      <c r="P35" s="53"/>
      <c r="Q35" s="53"/>
      <c r="R35" s="53"/>
      <c r="S35" s="53"/>
      <c r="T35" s="53"/>
      <c r="U35" s="53"/>
      <c r="V35" s="53"/>
      <c r="W35" s="53"/>
      <c r="X35" s="53"/>
      <c r="Y35" s="53"/>
      <c r="Z35" s="53"/>
      <c r="AA35" s="53"/>
      <c r="AB35" s="53"/>
      <c r="AC35" s="53"/>
      <c r="AD35" s="53"/>
      <c r="AE35" s="53"/>
    </row>
    <row r="36" spans="1:31" x14ac:dyDescent="0.25">
      <c r="A36" s="12" t="s">
        <v>6</v>
      </c>
      <c r="B36" s="4" t="s">
        <v>7</v>
      </c>
      <c r="C36" s="11" t="s">
        <v>2</v>
      </c>
      <c r="E36" s="13" t="s">
        <v>52</v>
      </c>
      <c r="F36" s="14">
        <v>1817</v>
      </c>
      <c r="G36" s="15">
        <f t="shared" si="3"/>
        <v>0.19803814713896459</v>
      </c>
      <c r="H36" s="53"/>
      <c r="I36" s="53"/>
      <c r="J36" s="53"/>
      <c r="K36" s="53"/>
      <c r="N36" s="53"/>
      <c r="O36" s="53"/>
      <c r="P36" s="53"/>
      <c r="Q36" s="53"/>
      <c r="R36" s="53"/>
      <c r="S36" s="53"/>
      <c r="T36" s="53"/>
      <c r="U36" s="53"/>
      <c r="V36" s="53"/>
      <c r="W36" s="53"/>
      <c r="X36" s="53"/>
      <c r="Y36" s="53"/>
      <c r="Z36" s="53"/>
      <c r="AA36" s="53"/>
      <c r="AB36" s="53"/>
      <c r="AC36" s="53"/>
      <c r="AD36" s="53"/>
      <c r="AE36" s="53"/>
    </row>
    <row r="37" spans="1:31" ht="15.75" thickBot="1" x14ac:dyDescent="0.3">
      <c r="A37" s="40" t="s">
        <v>36</v>
      </c>
      <c r="B37" s="6">
        <f>B26</f>
        <v>3994</v>
      </c>
      <c r="C37" s="5">
        <f>B37/$B$39</f>
        <v>0.43531335149863759</v>
      </c>
      <c r="E37" s="41" t="s">
        <v>5</v>
      </c>
      <c r="F37" s="3">
        <f>SUM(F30:F36)</f>
        <v>9175</v>
      </c>
      <c r="G37" s="2"/>
      <c r="H37" s="53"/>
      <c r="I37" s="53"/>
      <c r="L37" s="53"/>
      <c r="M37" s="53"/>
      <c r="N37" s="53"/>
      <c r="O37" s="53"/>
      <c r="P37" s="53"/>
      <c r="Q37" s="53"/>
      <c r="R37" s="53"/>
      <c r="S37" s="53"/>
      <c r="T37" s="53"/>
      <c r="U37" s="53"/>
      <c r="V37" s="53"/>
      <c r="W37" s="53"/>
      <c r="X37" s="53"/>
      <c r="Y37" s="53"/>
      <c r="Z37" s="53"/>
      <c r="AA37" s="53"/>
      <c r="AB37" s="53"/>
      <c r="AC37" s="53"/>
      <c r="AD37" s="53"/>
      <c r="AE37" s="53"/>
    </row>
    <row r="38" spans="1:31" x14ac:dyDescent="0.25">
      <c r="A38" s="13" t="s">
        <v>37</v>
      </c>
      <c r="B38" s="14">
        <f>B27</f>
        <v>5181</v>
      </c>
      <c r="C38" s="15">
        <f>B38/$B$39</f>
        <v>0.56468664850136241</v>
      </c>
      <c r="E38" s="63" t="s">
        <v>175</v>
      </c>
      <c r="F38" s="53"/>
      <c r="G38" s="53"/>
      <c r="H38" s="53"/>
      <c r="I38" s="53"/>
      <c r="N38" s="53"/>
      <c r="O38" s="53"/>
      <c r="P38" s="53"/>
      <c r="Q38" s="53"/>
      <c r="R38" s="53"/>
      <c r="S38" s="53"/>
      <c r="T38" s="53"/>
      <c r="U38" s="53"/>
      <c r="V38" s="53"/>
      <c r="W38" s="53"/>
      <c r="X38" s="53"/>
      <c r="Y38" s="53"/>
      <c r="Z38" s="53"/>
      <c r="AA38" s="53"/>
      <c r="AB38" s="53"/>
      <c r="AC38" s="53"/>
      <c r="AD38" s="53"/>
      <c r="AE38" s="53"/>
    </row>
    <row r="39" spans="1:31" ht="15.75" thickBot="1" x14ac:dyDescent="0.3">
      <c r="A39" s="41" t="s">
        <v>5</v>
      </c>
      <c r="B39" s="3">
        <f>SUM(B37:B38)</f>
        <v>9175</v>
      </c>
      <c r="C39" s="2"/>
      <c r="E39" s="66" t="s">
        <v>176</v>
      </c>
      <c r="F39" s="53"/>
      <c r="G39" s="53"/>
      <c r="N39" s="53"/>
      <c r="O39" s="53"/>
      <c r="P39" s="53"/>
      <c r="Q39" s="53"/>
      <c r="R39" s="53"/>
      <c r="S39" s="53"/>
      <c r="T39" s="53"/>
      <c r="U39" s="53"/>
      <c r="V39" s="53"/>
      <c r="W39" s="53"/>
      <c r="X39" s="53"/>
      <c r="Y39" s="53"/>
      <c r="Z39" s="53"/>
      <c r="AA39" s="53"/>
      <c r="AB39" s="53"/>
      <c r="AC39" s="53"/>
      <c r="AD39" s="53"/>
      <c r="AE39" s="53"/>
    </row>
    <row r="40" spans="1:31" ht="15.75" thickBot="1" x14ac:dyDescent="0.3">
      <c r="E40" s="66" t="s">
        <v>177</v>
      </c>
      <c r="F40" s="53"/>
      <c r="G40" s="53"/>
    </row>
    <row r="41" spans="1:31" ht="18" thickBot="1" x14ac:dyDescent="0.35">
      <c r="A41" s="140" t="s">
        <v>11</v>
      </c>
      <c r="B41" s="141"/>
      <c r="C41" s="142"/>
    </row>
    <row r="42" spans="1:31" ht="18" thickBot="1" x14ac:dyDescent="0.35">
      <c r="A42" s="12" t="s">
        <v>12</v>
      </c>
      <c r="B42" s="4" t="s">
        <v>1</v>
      </c>
      <c r="C42" s="11" t="s">
        <v>2</v>
      </c>
      <c r="E42" s="140" t="s">
        <v>169</v>
      </c>
      <c r="F42" s="141"/>
      <c r="G42" s="142"/>
    </row>
    <row r="43" spans="1:31" x14ac:dyDescent="0.25">
      <c r="A43" s="18" t="s">
        <v>14</v>
      </c>
      <c r="B43" s="6">
        <v>3957</v>
      </c>
      <c r="C43" s="5">
        <f t="shared" ref="C43:C53" si="4">B43/$B$54</f>
        <v>0.18187250080433884</v>
      </c>
      <c r="E43" s="12" t="s">
        <v>54</v>
      </c>
      <c r="F43" s="4" t="s">
        <v>1</v>
      </c>
      <c r="G43" s="11" t="s">
        <v>2</v>
      </c>
    </row>
    <row r="44" spans="1:31" x14ac:dyDescent="0.25">
      <c r="A44" s="18" t="s">
        <v>15</v>
      </c>
      <c r="B44" s="6">
        <v>3197</v>
      </c>
      <c r="C44" s="5">
        <f t="shared" si="4"/>
        <v>0.14694121432182747</v>
      </c>
      <c r="E44" s="40" t="s">
        <v>55</v>
      </c>
      <c r="F44" s="6">
        <v>40493</v>
      </c>
      <c r="G44" s="5">
        <f>F44/$F$46</f>
        <v>0.88162421075549746</v>
      </c>
    </row>
    <row r="45" spans="1:31" x14ac:dyDescent="0.25">
      <c r="A45" s="18" t="s">
        <v>13</v>
      </c>
      <c r="B45" s="6">
        <v>2795</v>
      </c>
      <c r="C45" s="5">
        <f t="shared" si="4"/>
        <v>0.12846440226134118</v>
      </c>
      <c r="E45" s="13" t="s">
        <v>58</v>
      </c>
      <c r="F45" s="14">
        <v>5437</v>
      </c>
      <c r="G45" s="15">
        <f>F45/$F$46</f>
        <v>0.11837578924450251</v>
      </c>
    </row>
    <row r="46" spans="1:31" ht="15.75" thickBot="1" x14ac:dyDescent="0.3">
      <c r="A46" s="18" t="s">
        <v>16</v>
      </c>
      <c r="B46" s="6">
        <v>1966</v>
      </c>
      <c r="C46" s="5">
        <f t="shared" si="4"/>
        <v>9.0361722663970218E-2</v>
      </c>
      <c r="E46" s="41" t="s">
        <v>5</v>
      </c>
      <c r="F46" s="3">
        <f>SUM(F44:F45)</f>
        <v>45930</v>
      </c>
      <c r="G46" s="2"/>
    </row>
    <row r="47" spans="1:31" x14ac:dyDescent="0.25">
      <c r="A47" s="18" t="s">
        <v>22</v>
      </c>
      <c r="B47" s="6">
        <v>1568</v>
      </c>
      <c r="C47" s="5">
        <f t="shared" si="4"/>
        <v>7.2068759479707686E-2</v>
      </c>
      <c r="E47" s="53" t="s">
        <v>186</v>
      </c>
      <c r="F47" s="53"/>
      <c r="G47" s="53"/>
    </row>
    <row r="48" spans="1:31" ht="15.75" thickBot="1" x14ac:dyDescent="0.3">
      <c r="A48" s="18" t="s">
        <v>20</v>
      </c>
      <c r="B48" s="6">
        <v>1313</v>
      </c>
      <c r="C48" s="5">
        <f t="shared" si="4"/>
        <v>6.0348393620443995E-2</v>
      </c>
    </row>
    <row r="49" spans="1:31" ht="18" thickBot="1" x14ac:dyDescent="0.35">
      <c r="A49" s="18" t="s">
        <v>17</v>
      </c>
      <c r="B49" s="6">
        <v>1304</v>
      </c>
      <c r="C49" s="5">
        <f t="shared" si="4"/>
        <v>5.9934733648940572E-2</v>
      </c>
      <c r="E49" s="136" t="s">
        <v>56</v>
      </c>
      <c r="F49" s="137"/>
      <c r="G49" s="138"/>
    </row>
    <row r="50" spans="1:31" x14ac:dyDescent="0.25">
      <c r="A50" s="18" t="s">
        <v>23</v>
      </c>
      <c r="B50" s="6">
        <v>914</v>
      </c>
      <c r="C50" s="5">
        <f t="shared" si="4"/>
        <v>4.200946821712552E-2</v>
      </c>
      <c r="E50" s="12" t="s">
        <v>6</v>
      </c>
      <c r="F50" s="4" t="s">
        <v>7</v>
      </c>
      <c r="G50" s="11" t="s">
        <v>2</v>
      </c>
    </row>
    <row r="51" spans="1:31" x14ac:dyDescent="0.25">
      <c r="A51" s="18" t="s">
        <v>27</v>
      </c>
      <c r="B51" s="6">
        <v>746</v>
      </c>
      <c r="C51" s="5">
        <f t="shared" si="4"/>
        <v>3.4287815415728271E-2</v>
      </c>
      <c r="E51" s="40" t="s">
        <v>36</v>
      </c>
      <c r="F51" s="6">
        <v>2228</v>
      </c>
      <c r="G51" s="5">
        <f t="shared" ref="G51:G56" si="5">F51/$F$57</f>
        <v>8.0152534446163257E-2</v>
      </c>
    </row>
    <row r="52" spans="1:31" x14ac:dyDescent="0.25">
      <c r="A52" s="18" t="s">
        <v>19</v>
      </c>
      <c r="B52" s="6">
        <v>453</v>
      </c>
      <c r="C52" s="5">
        <f t="shared" si="4"/>
        <v>2.0820885232339017E-2</v>
      </c>
      <c r="E52" s="40" t="s">
        <v>37</v>
      </c>
      <c r="F52" s="6">
        <v>4217</v>
      </c>
      <c r="G52" s="5">
        <f t="shared" si="5"/>
        <v>0.15170701874302983</v>
      </c>
    </row>
    <row r="53" spans="1:31" x14ac:dyDescent="0.25">
      <c r="A53" s="19" t="s">
        <v>33</v>
      </c>
      <c r="B53" s="14">
        <v>3544</v>
      </c>
      <c r="C53" s="15">
        <f t="shared" si="4"/>
        <v>0.16289010433423726</v>
      </c>
      <c r="E53" s="40" t="s">
        <v>38</v>
      </c>
      <c r="F53" s="6">
        <v>4541</v>
      </c>
      <c r="G53" s="5">
        <f t="shared" si="5"/>
        <v>0.16336295283663704</v>
      </c>
    </row>
    <row r="54" spans="1:31" ht="15.75" thickBot="1" x14ac:dyDescent="0.3">
      <c r="A54" s="41" t="s">
        <v>5</v>
      </c>
      <c r="B54" s="3">
        <f>SUM(B43:B53)</f>
        <v>21757</v>
      </c>
      <c r="C54" s="2"/>
      <c r="D54" s="39"/>
      <c r="E54" s="40" t="s">
        <v>39</v>
      </c>
      <c r="F54" s="6">
        <v>3436</v>
      </c>
      <c r="G54" s="5">
        <f t="shared" si="5"/>
        <v>0.12361046156060007</v>
      </c>
    </row>
    <row r="55" spans="1:31" s="39" customFormat="1" ht="15.75" thickBot="1" x14ac:dyDescent="0.3">
      <c r="A55" s="38"/>
      <c r="B55" s="38"/>
      <c r="C55" s="38"/>
      <c r="D55" s="38"/>
      <c r="E55" s="40" t="s">
        <v>40</v>
      </c>
      <c r="F55" s="6">
        <v>2989</v>
      </c>
      <c r="G55" s="5">
        <f t="shared" si="5"/>
        <v>0.10752958952404935</v>
      </c>
      <c r="H55" s="38"/>
      <c r="I55" s="38"/>
      <c r="J55" s="38"/>
      <c r="K55" s="38"/>
      <c r="L55" s="38"/>
      <c r="M55" s="38"/>
      <c r="N55" s="38"/>
      <c r="O55" s="38"/>
      <c r="P55" s="38"/>
      <c r="Q55" s="38"/>
      <c r="R55" s="38"/>
      <c r="S55" s="38"/>
      <c r="T55" s="38"/>
      <c r="U55" s="38"/>
      <c r="V55" s="38"/>
      <c r="W55" s="38"/>
      <c r="X55" s="38"/>
      <c r="Y55" s="38"/>
      <c r="Z55" s="38"/>
      <c r="AA55" s="38"/>
      <c r="AB55" s="38"/>
      <c r="AC55" s="38"/>
      <c r="AD55" s="38"/>
      <c r="AE55" s="38"/>
    </row>
    <row r="56" spans="1:31" ht="33" customHeight="1" thickBot="1" x14ac:dyDescent="0.35">
      <c r="A56" s="136" t="s">
        <v>42</v>
      </c>
      <c r="B56" s="137"/>
      <c r="C56" s="138"/>
      <c r="E56" s="13" t="s">
        <v>8</v>
      </c>
      <c r="F56" s="14">
        <v>10386</v>
      </c>
      <c r="G56" s="15">
        <f t="shared" si="5"/>
        <v>0.37363744288952044</v>
      </c>
      <c r="H56" s="53"/>
      <c r="I56" s="53"/>
      <c r="J56" s="53"/>
      <c r="K56" s="53"/>
    </row>
    <row r="57" spans="1:31" ht="15.75" thickBot="1" x14ac:dyDescent="0.3">
      <c r="A57" s="12" t="s">
        <v>12</v>
      </c>
      <c r="B57" s="4" t="s">
        <v>1</v>
      </c>
      <c r="C57" s="11" t="s">
        <v>2</v>
      </c>
      <c r="E57" s="41" t="s">
        <v>5</v>
      </c>
      <c r="F57" s="3">
        <f>SUM(F51:F56)</f>
        <v>27797</v>
      </c>
      <c r="G57" s="2"/>
      <c r="L57" s="53"/>
      <c r="M57" s="53"/>
    </row>
    <row r="58" spans="1:31" x14ac:dyDescent="0.25">
      <c r="A58" s="40" t="s">
        <v>14</v>
      </c>
      <c r="B58" s="6">
        <v>1761</v>
      </c>
      <c r="C58" s="5">
        <f t="shared" ref="C58:C68" si="6">B58/$B$69</f>
        <v>0.19193460490463216</v>
      </c>
      <c r="E58" s="67" t="s">
        <v>178</v>
      </c>
      <c r="F58" s="53"/>
      <c r="G58" s="53"/>
    </row>
    <row r="59" spans="1:31" ht="15.75" thickBot="1" x14ac:dyDescent="0.3">
      <c r="A59" s="40" t="s">
        <v>15</v>
      </c>
      <c r="B59" s="6">
        <v>1190</v>
      </c>
      <c r="C59" s="5">
        <f t="shared" si="6"/>
        <v>0.12970027247956403</v>
      </c>
    </row>
    <row r="60" spans="1:31" ht="18" thickBot="1" x14ac:dyDescent="0.35">
      <c r="A60" s="40" t="s">
        <v>13</v>
      </c>
      <c r="B60" s="6">
        <v>1186</v>
      </c>
      <c r="C60" s="5">
        <f t="shared" si="6"/>
        <v>0.12926430517711171</v>
      </c>
      <c r="E60" s="136" t="s">
        <v>57</v>
      </c>
      <c r="F60" s="137"/>
      <c r="G60" s="138"/>
    </row>
    <row r="61" spans="1:31" x14ac:dyDescent="0.25">
      <c r="A61" s="40" t="s">
        <v>22</v>
      </c>
      <c r="B61" s="6">
        <v>747</v>
      </c>
      <c r="C61" s="5">
        <f t="shared" si="6"/>
        <v>8.1416893732970022E-2</v>
      </c>
      <c r="E61" s="12" t="s">
        <v>6</v>
      </c>
      <c r="F61" s="4" t="s">
        <v>7</v>
      </c>
      <c r="G61" s="11" t="s">
        <v>2</v>
      </c>
    </row>
    <row r="62" spans="1:31" x14ac:dyDescent="0.25">
      <c r="A62" s="40" t="s">
        <v>27</v>
      </c>
      <c r="B62" s="6">
        <v>669</v>
      </c>
      <c r="C62" s="5">
        <f t="shared" si="6"/>
        <v>7.2915531335149858E-2</v>
      </c>
      <c r="E62" s="40" t="s">
        <v>36</v>
      </c>
      <c r="F62" s="6">
        <v>512</v>
      </c>
      <c r="G62" s="5">
        <f t="shared" ref="G62:G67" si="7">F62/$F$68</f>
        <v>0.15251712838844206</v>
      </c>
    </row>
    <row r="63" spans="1:31" x14ac:dyDescent="0.25">
      <c r="A63" s="40" t="s">
        <v>20</v>
      </c>
      <c r="B63" s="6">
        <v>561</v>
      </c>
      <c r="C63" s="5">
        <f t="shared" si="6"/>
        <v>6.1144414168937331E-2</v>
      </c>
      <c r="E63" s="40" t="s">
        <v>37</v>
      </c>
      <c r="F63" s="6">
        <v>990</v>
      </c>
      <c r="G63" s="5">
        <f t="shared" si="7"/>
        <v>0.29490616621983912</v>
      </c>
    </row>
    <row r="64" spans="1:31" x14ac:dyDescent="0.25">
      <c r="A64" s="40" t="s">
        <v>16</v>
      </c>
      <c r="B64" s="6">
        <v>544</v>
      </c>
      <c r="C64" s="5">
        <f t="shared" si="6"/>
        <v>5.9291553133514988E-2</v>
      </c>
      <c r="E64" s="40" t="s">
        <v>38</v>
      </c>
      <c r="F64" s="6">
        <v>901</v>
      </c>
      <c r="G64" s="5">
        <f t="shared" si="7"/>
        <v>0.26839439976169199</v>
      </c>
    </row>
    <row r="65" spans="1:7" x14ac:dyDescent="0.25">
      <c r="A65" s="40" t="s">
        <v>17</v>
      </c>
      <c r="B65" s="6">
        <v>423</v>
      </c>
      <c r="C65" s="5">
        <f t="shared" si="6"/>
        <v>4.6103542234332426E-2</v>
      </c>
      <c r="E65" s="40" t="s">
        <v>39</v>
      </c>
      <c r="F65" s="6">
        <v>451</v>
      </c>
      <c r="G65" s="5">
        <f t="shared" si="7"/>
        <v>0.13434614238903783</v>
      </c>
    </row>
    <row r="66" spans="1:7" x14ac:dyDescent="0.25">
      <c r="A66" s="40" t="s">
        <v>23</v>
      </c>
      <c r="B66" s="6">
        <v>420</v>
      </c>
      <c r="C66" s="5">
        <f t="shared" si="6"/>
        <v>4.5776566757493191E-2</v>
      </c>
      <c r="E66" s="40" t="s">
        <v>40</v>
      </c>
      <c r="F66" s="6">
        <v>178</v>
      </c>
      <c r="G66" s="5">
        <f t="shared" si="7"/>
        <v>5.3023532916294309E-2</v>
      </c>
    </row>
    <row r="67" spans="1:7" x14ac:dyDescent="0.25">
      <c r="A67" s="40" t="s">
        <v>24</v>
      </c>
      <c r="B67" s="6">
        <v>355</v>
      </c>
      <c r="C67" s="5">
        <f t="shared" si="6"/>
        <v>3.8692098092643054E-2</v>
      </c>
      <c r="E67" s="13" t="s">
        <v>8</v>
      </c>
      <c r="F67" s="14">
        <v>325</v>
      </c>
      <c r="G67" s="15">
        <f t="shared" si="7"/>
        <v>9.6812630324694671E-2</v>
      </c>
    </row>
    <row r="68" spans="1:7" ht="15.75" thickBot="1" x14ac:dyDescent="0.3">
      <c r="A68" s="13" t="s">
        <v>33</v>
      </c>
      <c r="B68" s="14">
        <v>1319</v>
      </c>
      <c r="C68" s="15">
        <f t="shared" si="6"/>
        <v>0.14376021798365124</v>
      </c>
      <c r="E68" s="41" t="s">
        <v>5</v>
      </c>
      <c r="F68" s="3">
        <f>SUM(F62:F67)</f>
        <v>3357</v>
      </c>
      <c r="G68" s="2"/>
    </row>
    <row r="69" spans="1:7" ht="15.75" thickBot="1" x14ac:dyDescent="0.3">
      <c r="A69" s="41" t="s">
        <v>5</v>
      </c>
      <c r="B69" s="3">
        <f>SUM(B58:B68)</f>
        <v>9175</v>
      </c>
      <c r="C69" s="2"/>
    </row>
    <row r="70" spans="1:7" ht="18" thickBot="1" x14ac:dyDescent="0.35">
      <c r="E70" s="136" t="s">
        <v>59</v>
      </c>
      <c r="F70" s="137"/>
      <c r="G70" s="138"/>
    </row>
    <row r="71" spans="1:7" x14ac:dyDescent="0.25">
      <c r="E71" s="12" t="s">
        <v>6</v>
      </c>
      <c r="F71" s="4" t="s">
        <v>7</v>
      </c>
      <c r="G71" s="11" t="s">
        <v>2</v>
      </c>
    </row>
    <row r="72" spans="1:7" x14ac:dyDescent="0.25">
      <c r="E72" s="40" t="s">
        <v>36</v>
      </c>
      <c r="F72" s="6">
        <f>F62</f>
        <v>512</v>
      </c>
      <c r="G72" s="5">
        <f>F72/$F$74</f>
        <v>0.34087882822902799</v>
      </c>
    </row>
    <row r="73" spans="1:7" x14ac:dyDescent="0.25">
      <c r="E73" s="13" t="s">
        <v>37</v>
      </c>
      <c r="F73" s="14">
        <f>F63</f>
        <v>990</v>
      </c>
      <c r="G73" s="15">
        <f>F73/$F$74</f>
        <v>0.65912117177097207</v>
      </c>
    </row>
    <row r="74" spans="1:7" ht="15.75" thickBot="1" x14ac:dyDescent="0.3">
      <c r="E74" s="41" t="s">
        <v>5</v>
      </c>
      <c r="F74" s="3">
        <f>SUM(F72:F73)</f>
        <v>1502</v>
      </c>
      <c r="G74" s="2"/>
    </row>
    <row r="75" spans="1:7" x14ac:dyDescent="0.25">
      <c r="E75" s="53" t="s">
        <v>191</v>
      </c>
      <c r="F75" s="53"/>
      <c r="G75" s="53"/>
    </row>
    <row r="82" ht="33" customHeight="1" x14ac:dyDescent="0.25"/>
    <row r="91" s="53" customFormat="1" x14ac:dyDescent="0.25"/>
    <row r="103" spans="10:14" ht="35.25" customHeight="1" x14ac:dyDescent="0.25"/>
    <row r="111" spans="10:14" x14ac:dyDescent="0.25">
      <c r="J111" s="53"/>
      <c r="K111" s="53"/>
      <c r="L111" s="53"/>
      <c r="M111" s="53"/>
      <c r="N111" s="53"/>
    </row>
    <row r="114" ht="30.75" customHeight="1" x14ac:dyDescent="0.25"/>
    <row r="124" ht="34.5" customHeight="1" x14ac:dyDescent="0.25"/>
    <row r="130" spans="1:5" ht="15.75" thickBot="1" x14ac:dyDescent="0.3"/>
    <row r="131" spans="1:5" ht="35.25" customHeight="1" thickBot="1" x14ac:dyDescent="0.35">
      <c r="A131" s="136" t="s">
        <v>60</v>
      </c>
      <c r="B131" s="137"/>
      <c r="C131" s="138"/>
    </row>
    <row r="132" spans="1:5" x14ac:dyDescent="0.25">
      <c r="A132" s="12" t="s">
        <v>12</v>
      </c>
      <c r="B132" s="4" t="s">
        <v>1</v>
      </c>
      <c r="C132" s="11" t="s">
        <v>2</v>
      </c>
    </row>
    <row r="133" spans="1:5" x14ac:dyDescent="0.25">
      <c r="A133" s="40" t="s">
        <v>14</v>
      </c>
      <c r="B133" s="6">
        <v>736</v>
      </c>
      <c r="C133" s="5">
        <f t="shared" ref="C133:C143" si="8">B133/$B$144</f>
        <v>0.21924337205838546</v>
      </c>
    </row>
    <row r="134" spans="1:5" x14ac:dyDescent="0.25">
      <c r="A134" s="40" t="s">
        <v>15</v>
      </c>
      <c r="B134" s="6">
        <v>598</v>
      </c>
      <c r="C134" s="5">
        <f t="shared" si="8"/>
        <v>0.1781352397974382</v>
      </c>
    </row>
    <row r="135" spans="1:5" x14ac:dyDescent="0.25">
      <c r="A135" s="40" t="s">
        <v>13</v>
      </c>
      <c r="B135" s="6">
        <v>327</v>
      </c>
      <c r="C135" s="5">
        <f t="shared" si="8"/>
        <v>9.7408400357462024E-2</v>
      </c>
    </row>
    <row r="136" spans="1:5" x14ac:dyDescent="0.25">
      <c r="A136" s="40" t="s">
        <v>22</v>
      </c>
      <c r="B136" s="6">
        <v>294</v>
      </c>
      <c r="C136" s="5">
        <f t="shared" si="8"/>
        <v>8.7578194816800708E-2</v>
      </c>
    </row>
    <row r="137" spans="1:5" x14ac:dyDescent="0.25">
      <c r="A137" s="40" t="s">
        <v>16</v>
      </c>
      <c r="B137" s="6">
        <v>281</v>
      </c>
      <c r="C137" s="5">
        <f t="shared" si="8"/>
        <v>8.370568960381293E-2</v>
      </c>
    </row>
    <row r="138" spans="1:5" x14ac:dyDescent="0.25">
      <c r="A138" s="40" t="s">
        <v>23</v>
      </c>
      <c r="B138" s="6">
        <v>187</v>
      </c>
      <c r="C138" s="5">
        <f t="shared" si="8"/>
        <v>5.5704498063747394E-2</v>
      </c>
    </row>
    <row r="139" spans="1:5" x14ac:dyDescent="0.25">
      <c r="A139" s="40" t="s">
        <v>17</v>
      </c>
      <c r="B139" s="6">
        <v>176</v>
      </c>
      <c r="C139" s="5">
        <f t="shared" si="8"/>
        <v>5.2427762883526956E-2</v>
      </c>
    </row>
    <row r="140" spans="1:5" x14ac:dyDescent="0.25">
      <c r="A140" s="40" t="s">
        <v>27</v>
      </c>
      <c r="B140" s="6">
        <v>115</v>
      </c>
      <c r="C140" s="5">
        <f t="shared" si="8"/>
        <v>3.4256776884122729E-2</v>
      </c>
    </row>
    <row r="141" spans="1:5" x14ac:dyDescent="0.25">
      <c r="A141" s="40" t="s">
        <v>20</v>
      </c>
      <c r="B141" s="6">
        <v>83</v>
      </c>
      <c r="C141" s="5">
        <f t="shared" si="8"/>
        <v>2.47244563598451E-2</v>
      </c>
    </row>
    <row r="142" spans="1:5" x14ac:dyDescent="0.25">
      <c r="A142" s="40" t="s">
        <v>18</v>
      </c>
      <c r="B142" s="6">
        <v>76</v>
      </c>
      <c r="C142" s="5">
        <f t="shared" si="8"/>
        <v>2.2639261245159369E-2</v>
      </c>
    </row>
    <row r="143" spans="1:5" x14ac:dyDescent="0.25">
      <c r="A143" s="13" t="s">
        <v>33</v>
      </c>
      <c r="B143" s="14">
        <v>484</v>
      </c>
      <c r="C143" s="15">
        <f t="shared" si="8"/>
        <v>0.14417634792969913</v>
      </c>
      <c r="D143" s="53"/>
      <c r="E143" s="53"/>
    </row>
    <row r="144" spans="1:5" ht="15.75" thickBot="1" x14ac:dyDescent="0.3">
      <c r="A144" s="41" t="s">
        <v>5</v>
      </c>
      <c r="B144" s="3">
        <f>SUM(B133:B143)</f>
        <v>3357</v>
      </c>
      <c r="C144" s="2"/>
    </row>
    <row r="145" spans="1:7" x14ac:dyDescent="0.25">
      <c r="A145" s="68" t="s">
        <v>179</v>
      </c>
      <c r="B145" s="53"/>
      <c r="C145" s="53"/>
    </row>
    <row r="146" spans="1:7" ht="15.75" thickBot="1" x14ac:dyDescent="0.3"/>
    <row r="147" spans="1:7" ht="33" customHeight="1" thickBot="1" x14ac:dyDescent="0.35">
      <c r="A147" s="136" t="s">
        <v>61</v>
      </c>
      <c r="B147" s="137"/>
      <c r="C147" s="138"/>
    </row>
    <row r="148" spans="1:7" x14ac:dyDescent="0.25">
      <c r="A148" s="12" t="s">
        <v>12</v>
      </c>
      <c r="B148" s="4" t="s">
        <v>1</v>
      </c>
      <c r="C148" s="11" t="s">
        <v>2</v>
      </c>
    </row>
    <row r="149" spans="1:7" x14ac:dyDescent="0.25">
      <c r="A149" s="40" t="s">
        <v>14</v>
      </c>
      <c r="B149" s="6">
        <v>248</v>
      </c>
      <c r="C149" s="5">
        <f t="shared" ref="C149:C159" si="9">B149/$B$160</f>
        <v>0.16511318242343542</v>
      </c>
    </row>
    <row r="150" spans="1:7" x14ac:dyDescent="0.25">
      <c r="A150" s="40" t="s">
        <v>15</v>
      </c>
      <c r="B150" s="6">
        <v>244</v>
      </c>
      <c r="C150" s="5">
        <f t="shared" si="9"/>
        <v>0.16245006657789615</v>
      </c>
    </row>
    <row r="151" spans="1:7" x14ac:dyDescent="0.25">
      <c r="A151" s="40" t="s">
        <v>13</v>
      </c>
      <c r="B151" s="6">
        <v>205</v>
      </c>
      <c r="C151" s="5">
        <f t="shared" si="9"/>
        <v>0.13648468708388814</v>
      </c>
    </row>
    <row r="152" spans="1:7" x14ac:dyDescent="0.25">
      <c r="A152" s="40" t="s">
        <v>16</v>
      </c>
      <c r="B152" s="6">
        <v>141</v>
      </c>
      <c r="C152" s="5">
        <f t="shared" si="9"/>
        <v>9.3874833555259649E-2</v>
      </c>
    </row>
    <row r="153" spans="1:7" x14ac:dyDescent="0.25">
      <c r="A153" s="40" t="s">
        <v>22</v>
      </c>
      <c r="B153" s="6">
        <v>96</v>
      </c>
      <c r="C153" s="5">
        <f t="shared" si="9"/>
        <v>6.3914780292942744E-2</v>
      </c>
    </row>
    <row r="154" spans="1:7" x14ac:dyDescent="0.25">
      <c r="A154" s="40" t="s">
        <v>23</v>
      </c>
      <c r="B154" s="6">
        <v>90</v>
      </c>
      <c r="C154" s="5">
        <f t="shared" si="9"/>
        <v>5.9920106524633823E-2</v>
      </c>
    </row>
    <row r="155" spans="1:7" x14ac:dyDescent="0.25">
      <c r="A155" s="40" t="s">
        <v>17</v>
      </c>
      <c r="B155" s="6">
        <v>87</v>
      </c>
      <c r="C155" s="5">
        <f t="shared" si="9"/>
        <v>5.7922769640479363E-2</v>
      </c>
    </row>
    <row r="156" spans="1:7" x14ac:dyDescent="0.25">
      <c r="A156" s="40" t="s">
        <v>27</v>
      </c>
      <c r="B156" s="6">
        <v>77</v>
      </c>
      <c r="C156" s="5">
        <f t="shared" si="9"/>
        <v>5.1264980026631157E-2</v>
      </c>
    </row>
    <row r="157" spans="1:7" x14ac:dyDescent="0.25">
      <c r="A157" s="40" t="s">
        <v>110</v>
      </c>
      <c r="B157" s="6">
        <v>60</v>
      </c>
      <c r="C157" s="5">
        <f t="shared" si="9"/>
        <v>3.9946737683089213E-2</v>
      </c>
    </row>
    <row r="158" spans="1:7" x14ac:dyDescent="0.25">
      <c r="A158" s="40" t="s">
        <v>18</v>
      </c>
      <c r="B158" s="6">
        <v>58</v>
      </c>
      <c r="C158" s="5">
        <f t="shared" si="9"/>
        <v>3.8615179760319571E-2</v>
      </c>
    </row>
    <row r="159" spans="1:7" x14ac:dyDescent="0.25">
      <c r="A159" s="13" t="s">
        <v>33</v>
      </c>
      <c r="B159" s="14">
        <v>196</v>
      </c>
      <c r="C159" s="15">
        <f t="shared" si="9"/>
        <v>0.13049267643142476</v>
      </c>
    </row>
    <row r="160" spans="1:7" ht="15.75" thickBot="1" x14ac:dyDescent="0.3">
      <c r="A160" s="41" t="s">
        <v>5</v>
      </c>
      <c r="B160" s="3">
        <f>SUM(B149:B159)</f>
        <v>1502</v>
      </c>
      <c r="C160" s="2"/>
      <c r="D160" s="53"/>
      <c r="E160" s="53"/>
      <c r="F160" s="53"/>
      <c r="G160" s="53"/>
    </row>
    <row r="161" spans="1:8" x14ac:dyDescent="0.25">
      <c r="D161" s="53"/>
      <c r="E161" s="53"/>
      <c r="F161" s="53"/>
      <c r="G161" s="53"/>
      <c r="H161" s="53"/>
    </row>
    <row r="162" spans="1:8" x14ac:dyDescent="0.25">
      <c r="A162" s="53" t="s">
        <v>180</v>
      </c>
      <c r="B162" s="53"/>
      <c r="C162" s="53"/>
      <c r="H162" s="53"/>
    </row>
    <row r="163" spans="1:8" x14ac:dyDescent="0.25">
      <c r="A163" s="53"/>
      <c r="B163" s="53"/>
      <c r="C163" s="53"/>
    </row>
  </sheetData>
  <mergeCells count="18">
    <mergeCell ref="A35:C35"/>
    <mergeCell ref="A147:C147"/>
    <mergeCell ref="A41:C41"/>
    <mergeCell ref="A56:C56"/>
    <mergeCell ref="E17:G17"/>
    <mergeCell ref="E28:G28"/>
    <mergeCell ref="E42:G42"/>
    <mergeCell ref="E49:G49"/>
    <mergeCell ref="E60:G60"/>
    <mergeCell ref="E70:G70"/>
    <mergeCell ref="A131:C131"/>
    <mergeCell ref="A12:C12"/>
    <mergeCell ref="A24:C24"/>
    <mergeCell ref="A1:F1"/>
    <mergeCell ref="A5:C5"/>
    <mergeCell ref="N5:O5"/>
    <mergeCell ref="E5:G5"/>
    <mergeCell ref="E11:G11"/>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vt:i4>
      </vt:variant>
    </vt:vector>
  </HeadingPairs>
  <TitlesOfParts>
    <vt:vector size="13" baseType="lpstr">
      <vt:lpstr>Research Notes</vt:lpstr>
      <vt:lpstr>MA</vt:lpstr>
      <vt:lpstr>MetroWest Service Area Charts</vt:lpstr>
      <vt:lpstr>MetroWest Service Area Total</vt:lpstr>
      <vt:lpstr>1</vt:lpstr>
      <vt:lpstr>2</vt:lpstr>
      <vt:lpstr>3</vt:lpstr>
      <vt:lpstr>4</vt:lpstr>
      <vt:lpstr>5</vt:lpstr>
      <vt:lpstr>6</vt:lpstr>
      <vt:lpstr>7</vt:lpstr>
      <vt:lpstr>'MetroWest Service Area Charts'!Print_Area</vt:lpstr>
      <vt:lpstr>'MetroWest Service Area Total'!Print_Area</vt:lpstr>
    </vt:vector>
  </TitlesOfParts>
  <Company>BRA/EDIC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danber</dc:creator>
  <cp:lastModifiedBy>Moriah Nelson</cp:lastModifiedBy>
  <cp:lastPrinted>2013-12-04T17:23:34Z</cp:lastPrinted>
  <dcterms:created xsi:type="dcterms:W3CDTF">2013-07-17T13:35:31Z</dcterms:created>
  <dcterms:modified xsi:type="dcterms:W3CDTF">2013-12-04T18:44:42Z</dcterms:modified>
</cp:coreProperties>
</file>