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876" yWindow="-72" windowWidth="20808" windowHeight="8268"/>
  </bookViews>
  <sheets>
    <sheet name="SNAP calculation" sheetId="1" r:id="rId1"/>
    <sheet name="Bay State CAP" sheetId="4" r:id="rId2"/>
    <sheet name="Summary of SNAP calculation" sheetId="3" r:id="rId3"/>
    <sheet name="SNAP numbers -inform calc" sheetId="2" r:id="rId4"/>
  </sheets>
  <definedNames>
    <definedName name="_C100000">'SNAP calculation'!$C$49962</definedName>
    <definedName name="_C70003">'SNAP calculation'!$C$64965</definedName>
    <definedName name="_C75000">'SNAP calculation'!$C$49964</definedName>
    <definedName name="ActualUtilityWSLink">'SNAP calculation'!#REF!</definedName>
    <definedName name="Advocate">'SNAP calculation'!$B$9</definedName>
    <definedName name="AssetAllowEldDis">'SNAP numbers -inform calc'!$B$4</definedName>
    <definedName name="AssetAllowReg">'SNAP numbers -inform calc'!$B$6</definedName>
    <definedName name="AssetAllowTAFDC">'SNAP numbers -inform calc'!#REF!</definedName>
    <definedName name="C50000000000">'SNAP calculation'!#REF!</definedName>
    <definedName name="Cat_Eligible">'SNAP calculation'!#REF!</definedName>
    <definedName name="cat_income_max_over8">'SNAP numbers -inform calc'!$B$30</definedName>
    <definedName name="client_name">'SNAP calculation'!$B$10</definedName>
    <definedName name="client_notes">'SNAP calculation'!$B$11</definedName>
    <definedName name="dep_care_2over">'SNAP numbers -inform calc'!#REF!</definedName>
    <definedName name="dep_care_2under">'SNAP numbers -inform calc'!#REF!</definedName>
    <definedName name="Earned_Income">'SNAP calculation'!$B$20</definedName>
    <definedName name="earned_income_deduction">'SNAP numbers -inform calc'!$B$42</definedName>
    <definedName name="Elderly_Disabled">'SNAP calculation'!#REF!</definedName>
    <definedName name="HH_SIZE">'SNAP calculation'!$B$29</definedName>
    <definedName name="homeless_deduct">'SNAP numbers -inform calc'!$B$55</definedName>
    <definedName name="Household_child">'SNAP calculation'!#REF!</definedName>
    <definedName name="Household_Pregnant">'SNAP calculation'!#REF!</definedName>
    <definedName name="Household_SSI">'SNAP calculation'!$B$14</definedName>
    <definedName name="income_max_over8">'SNAP numbers -inform calc'!$B$18</definedName>
    <definedName name="income_max8">'SNAP numbers -inform calc'!$B$17</definedName>
    <definedName name="income_max8plus">'SNAP numbers -inform calc'!$B$18</definedName>
    <definedName name="income_percent">'SNAP calculation'!#REF!</definedName>
    <definedName name="incomenet_max_over8">'SNAP numbers -inform calc'!$B$67</definedName>
    <definedName name="incomenet_max8">'SNAP numbers -inform calc'!$B$66</definedName>
    <definedName name="max_fs_household">'SNAP numbers -inform calc'!$A$72</definedName>
    <definedName name="max_fs_household_add">'SNAP numbers -inform calc'!$B$80</definedName>
    <definedName name="max_fs_household8">'SNAP numbers -inform calc'!$B$79</definedName>
    <definedName name="medical_threshold">'SNAP numbers -inform calc'!$B$45</definedName>
    <definedName name="minimum_grant_hh_size">'SNAP numbers -inform calc'!$B$86</definedName>
    <definedName name="minimum_grant_hh_size_amount">'SNAP numbers -inform calc'!$B$87</definedName>
    <definedName name="netincome_percent">'SNAP numbers -inform calc'!$B$83</definedName>
    <definedName name="PAI">'SNAP calculation'!$B$60</definedName>
    <definedName name="_xlnm.Print_Area" localSheetId="0">'SNAP calculation'!$A$1:$D$116</definedName>
    <definedName name="_xlnm.Print_Area" localSheetId="2">'Summary of SNAP calculation'!$A$3:$C$41</definedName>
    <definedName name="shelter_cap">'SNAP numbers -inform calc'!$B$54</definedName>
    <definedName name="ShelterDeductionLink">'SNAP calculation'!#REF!</definedName>
    <definedName name="standard_deduction">'SNAP numbers -inform calc'!#REF!</definedName>
    <definedName name="stddeduct_6over">'SNAP numbers -inform calc'!$B$39</definedName>
    <definedName name="STEP10">'SNAP calculation'!$B$98</definedName>
    <definedName name="STEP11">'SNAP calculation'!$B$106</definedName>
    <definedName name="STEP2">'SNAP calculation'!#REF!</definedName>
    <definedName name="STEP3">'SNAP calculation'!$B$40</definedName>
    <definedName name="STEP4">'SNAP calculation'!$B$42</definedName>
    <definedName name="STEP5">'SNAP calculation'!$B$46</definedName>
    <definedName name="STEP6">'SNAP calculation'!$B$54</definedName>
    <definedName name="STEP7">'SNAP calculation'!$B$83</definedName>
    <definedName name="STEP8">'SNAP calculation'!$B$58</definedName>
    <definedName name="STEP9">'SNAP calculation'!$B$86</definedName>
    <definedName name="Total_Income">'SNAP calculation'!$B$27</definedName>
    <definedName name="Unearned_Income">'SNAP calculation'!$B$24</definedName>
    <definedName name="UTILITY">'SNAP numbers -inform calc'!#REF!</definedName>
  </definedNames>
  <calcPr calcId="145621"/>
</workbook>
</file>

<file path=xl/calcChain.xml><?xml version="1.0" encoding="utf-8"?>
<calcChain xmlns="http://schemas.openxmlformats.org/spreadsheetml/2006/main">
  <c r="B76" i="1" l="1"/>
  <c r="A44" i="1"/>
  <c r="B31" i="1" l="1"/>
  <c r="B15" i="4" l="1"/>
  <c r="C45" i="1" l="1"/>
  <c r="B82" i="1" l="1"/>
  <c r="B85" i="1"/>
  <c r="B86" i="1"/>
  <c r="B96" i="1" s="1"/>
  <c r="A85" i="1"/>
  <c r="B45" i="1"/>
  <c r="B46" i="1" s="1"/>
  <c r="B93" i="1" s="1"/>
  <c r="C22" i="1"/>
  <c r="C23" i="1"/>
  <c r="C18" i="1"/>
  <c r="C19" i="1"/>
  <c r="B40" i="1"/>
  <c r="B54" i="1"/>
  <c r="B94" i="1" s="1"/>
  <c r="B57" i="1"/>
  <c r="B58" i="1" s="1"/>
  <c r="B30" i="3" s="1"/>
  <c r="B70" i="1"/>
  <c r="B77" i="1"/>
  <c r="B21" i="3" s="1"/>
  <c r="C26" i="1"/>
  <c r="B12" i="3"/>
  <c r="B10" i="3"/>
  <c r="J37" i="1"/>
  <c r="J36" i="1"/>
  <c r="J35" i="1"/>
  <c r="J14" i="1"/>
  <c r="B109" i="1"/>
  <c r="B37" i="3" s="1"/>
  <c r="A64" i="1"/>
  <c r="B2" i="4"/>
  <c r="B4" i="4"/>
  <c r="D18" i="1"/>
  <c r="D19" i="1"/>
  <c r="D22" i="1"/>
  <c r="D23" i="1"/>
  <c r="A105" i="1"/>
  <c r="A4" i="3"/>
  <c r="A3" i="3"/>
  <c r="A5" i="3"/>
  <c r="C6" i="3"/>
  <c r="B6" i="3"/>
  <c r="B8" i="3"/>
  <c r="B92" i="1" l="1"/>
  <c r="B26" i="3"/>
  <c r="B28" i="3"/>
  <c r="B11" i="3"/>
  <c r="B95" i="1"/>
  <c r="B8" i="4"/>
  <c r="B9" i="4" s="1"/>
  <c r="B11" i="4" s="1"/>
  <c r="B20" i="1"/>
  <c r="B15" i="3" s="1"/>
  <c r="B24" i="1"/>
  <c r="B14" i="3" s="1"/>
  <c r="B20" i="3"/>
  <c r="B29" i="3"/>
  <c r="J38" i="1"/>
  <c r="B78" i="1"/>
  <c r="B24" i="3"/>
  <c r="B6" i="4" l="1"/>
  <c r="B7" i="4" s="1"/>
  <c r="B42" i="1"/>
  <c r="B90" i="1" s="1"/>
  <c r="B3" i="4"/>
  <c r="B5" i="4" s="1"/>
  <c r="B89" i="1"/>
  <c r="B17" i="3"/>
  <c r="C17" i="3" s="1"/>
  <c r="B27" i="1"/>
  <c r="B32" i="1" s="1"/>
  <c r="B91" i="1"/>
  <c r="B12" i="4" l="1"/>
  <c r="B13" i="4" s="1"/>
  <c r="B14" i="4" s="1"/>
  <c r="B16" i="4" s="1"/>
  <c r="B114" i="1" s="1"/>
  <c r="B60" i="1"/>
  <c r="B80" i="1" s="1"/>
  <c r="B81" i="1" s="1"/>
  <c r="B83" i="1" s="1"/>
  <c r="B97" i="1" s="1"/>
  <c r="B98" i="1" s="1"/>
  <c r="B105" i="1" s="1"/>
  <c r="B106" i="1" s="1"/>
  <c r="B110" i="1" s="1"/>
  <c r="B38" i="3" s="1"/>
  <c r="B27" i="3"/>
  <c r="B35" i="1"/>
  <c r="B33" i="1"/>
  <c r="B99" i="1" s="1"/>
  <c r="J28" i="1"/>
  <c r="B25" i="3" l="1"/>
  <c r="B32" i="3" s="1"/>
  <c r="C32" i="3" s="1"/>
  <c r="J30" i="1"/>
  <c r="C35" i="1" s="1"/>
  <c r="B35" i="3"/>
  <c r="B13" i="3"/>
  <c r="B101" i="1"/>
  <c r="C101" i="1" s="1"/>
  <c r="B112" i="1" l="1"/>
  <c r="B39" i="3" s="1"/>
  <c r="J41" i="1"/>
</calcChain>
</file>

<file path=xl/sharedStrings.xml><?xml version="1.0" encoding="utf-8"?>
<sst xmlns="http://schemas.openxmlformats.org/spreadsheetml/2006/main" count="213" uniqueCount="195">
  <si>
    <t>Weekly</t>
  </si>
  <si>
    <t>Monthly</t>
  </si>
  <si>
    <t>Utility Status</t>
  </si>
  <si>
    <t>Rent or Mortgage</t>
  </si>
  <si>
    <t>Heating</t>
  </si>
  <si>
    <t>Non-heating</t>
  </si>
  <si>
    <t>Each Additional</t>
  </si>
  <si>
    <t>ENTER (Monthly Amounts):</t>
  </si>
  <si>
    <t>max. total gross monthly income</t>
  </si>
  <si>
    <t>over 8</t>
  </si>
  <si>
    <t>each</t>
  </si>
  <si>
    <t>standard deduction</t>
  </si>
  <si>
    <t>threshold</t>
  </si>
  <si>
    <t>Elderly/disabled limit</t>
  </si>
  <si>
    <t>Regular limit</t>
  </si>
  <si>
    <t>miscellaneous variables</t>
  </si>
  <si>
    <t>homeless deduction</t>
  </si>
  <si>
    <t>Zero Utility Expenses</t>
  </si>
  <si>
    <t>No asset limit</t>
  </si>
  <si>
    <t>§364.400(D)</t>
  </si>
  <si>
    <t>§364.400(E)</t>
  </si>
  <si>
    <t>over 6</t>
  </si>
  <si>
    <r>
      <t>standard deduction</t>
    </r>
    <r>
      <rPr>
        <sz val="10"/>
        <rFont val="Arial"/>
        <family val="2"/>
      </rPr>
      <t xml:space="preserve"> (</t>
    </r>
    <r>
      <rPr>
        <i/>
        <sz val="10"/>
        <rFont val="Arial"/>
        <family val="2"/>
      </rPr>
      <t>see</t>
    </r>
    <r>
      <rPr>
        <sz val="10"/>
        <rFont val="Arial"/>
        <family val="2"/>
      </rPr>
      <t xml:space="preserve"> §364.400(A))</t>
    </r>
  </si>
  <si>
    <t>Earned Income Deduction</t>
  </si>
  <si>
    <t>% of gross monthly earned income</t>
  </si>
  <si>
    <t>earned income deduction (see §364.400(B))</t>
  </si>
  <si>
    <t>§364.400(B)</t>
  </si>
  <si>
    <t>§364.400(A)</t>
  </si>
  <si>
    <t>§364.400(E)(1)</t>
  </si>
  <si>
    <t>§364.400(E)(2)</t>
  </si>
  <si>
    <t>Shelter deduction in excess of 50% of adjusted income</t>
  </si>
  <si>
    <t>asset eligibility limits (§363.110)</t>
  </si>
  <si>
    <t>child support deduction</t>
  </si>
  <si>
    <t>STANDARD UTILITY ALLOWANCE</t>
  </si>
  <si>
    <t>per month</t>
  </si>
  <si>
    <t>§364.400</t>
  </si>
  <si>
    <t>§364.400(C)</t>
  </si>
  <si>
    <t>Gross Monthly Earned Income</t>
  </si>
  <si>
    <t>§364.500</t>
  </si>
  <si>
    <t>§364.500(A)</t>
  </si>
  <si>
    <t>§364.500(B)</t>
  </si>
  <si>
    <t>§364.500(C)</t>
  </si>
  <si>
    <t>§364.500(D)</t>
  </si>
  <si>
    <t>Total Gross Earned Income</t>
  </si>
  <si>
    <t>Unearned Income</t>
  </si>
  <si>
    <t>Standard Deduction</t>
  </si>
  <si>
    <t>§364.500(H)</t>
  </si>
  <si>
    <t>Allowable Child Support Payments</t>
  </si>
  <si>
    <t>Medical Deduction</t>
  </si>
  <si>
    <t>§364.500(I)</t>
  </si>
  <si>
    <t>§364.500(J)</t>
  </si>
  <si>
    <t>Excess Shelter Expense</t>
  </si>
  <si>
    <t>medical expenses threshold (see §364.400(C))</t>
  </si>
  <si>
    <r>
      <t xml:space="preserve">Legally obligated </t>
    </r>
    <r>
      <rPr>
        <b/>
        <sz val="10"/>
        <rFont val="Arial"/>
        <family val="2"/>
      </rPr>
      <t>child support</t>
    </r>
    <r>
      <rPr>
        <sz val="10"/>
        <rFont val="Arial"/>
        <family val="2"/>
      </rPr>
      <t xml:space="preserve"> paid out by household</t>
    </r>
  </si>
  <si>
    <t>Allowable Homeless Deduction</t>
  </si>
  <si>
    <t>Max. Total Net Monthly Income for Household Size</t>
  </si>
  <si>
    <t>§364.550, §365.180</t>
  </si>
  <si>
    <t>§364.600</t>
  </si>
  <si>
    <t>200% of Federal poverty level</t>
  </si>
  <si>
    <t>Homeless Deduction</t>
  </si>
  <si>
    <t>Shelter Deduction</t>
  </si>
  <si>
    <t>Child Support Payment Deduction</t>
  </si>
  <si>
    <t>§364.550(H)</t>
  </si>
  <si>
    <t>Telephone Only</t>
  </si>
  <si>
    <t>Total Gross Income</t>
  </si>
  <si>
    <t>Deductions Allowed</t>
  </si>
  <si>
    <t>Dependent Care</t>
  </si>
  <si>
    <t>Total Deductions</t>
  </si>
  <si>
    <t>Other Adjustments</t>
  </si>
  <si>
    <t>Date of calculation:</t>
  </si>
  <si>
    <t>View Printable Version</t>
  </si>
  <si>
    <r>
      <t xml:space="preserve">Food stamp calculator printable version. Select </t>
    </r>
    <r>
      <rPr>
        <b/>
        <sz val="10"/>
        <rFont val="Arial"/>
        <family val="2"/>
      </rPr>
      <t>File -&gt; Print</t>
    </r>
    <r>
      <rPr>
        <sz val="10"/>
        <rFont val="Arial"/>
        <family val="2"/>
      </rPr>
      <t xml:space="preserve"> or press </t>
    </r>
    <r>
      <rPr>
        <b/>
        <sz val="10"/>
        <rFont val="Arial"/>
        <family val="2"/>
      </rPr>
      <t>Control-P</t>
    </r>
    <r>
      <rPr>
        <sz val="10"/>
        <rFont val="Arial"/>
        <family val="2"/>
      </rPr>
      <t>.</t>
    </r>
  </si>
  <si>
    <t>*</t>
  </si>
  <si>
    <t>Net Income Limit For Your Household Size</t>
  </si>
  <si>
    <t>Gross Unearned Income</t>
  </si>
  <si>
    <t>Gross Earned Income</t>
  </si>
  <si>
    <t>All figures are monthly</t>
  </si>
  <si>
    <t>Your Household Size</t>
  </si>
  <si>
    <t>Minus 30% of Your Countable Income</t>
  </si>
  <si>
    <t>Gross Monthly Unearned Income</t>
  </si>
  <si>
    <t>standard utility allowance (see §§364.400(G), 364.945)</t>
  </si>
  <si>
    <t>§364.400(H); §364.400(F)(1)</t>
  </si>
  <si>
    <t>§364.400(G)</t>
  </si>
  <si>
    <t>Standard (all households)</t>
  </si>
  <si>
    <t>Earned Income (20% of Gross)</t>
  </si>
  <si>
    <t>Your Countable Income</t>
  </si>
  <si>
    <t>Child support paid by you</t>
  </si>
  <si>
    <t>percentage of income</t>
  </si>
  <si>
    <t>Size of household:</t>
  </si>
  <si>
    <t>or less</t>
  </si>
  <si>
    <t>Minimum grant</t>
  </si>
  <si>
    <t>Dependent Care Deduction</t>
  </si>
  <si>
    <t>Are all household members SSI recipients?</t>
  </si>
  <si>
    <t>Does the houshold have no earned income?</t>
  </si>
  <si>
    <t>Is there only one person in the household?</t>
  </si>
  <si>
    <t>Does the household qualify?</t>
  </si>
  <si>
    <t>(b) Half of (a)</t>
  </si>
  <si>
    <t>(a) Unearned Monthly Income minus Standard Deduction</t>
  </si>
  <si>
    <t>Bay State Calculation Result</t>
  </si>
  <si>
    <t>Maximum food stamp allotment for 1-person household</t>
  </si>
  <si>
    <t>(d) Standard Utility Allowance</t>
  </si>
  <si>
    <t>(e) Total Shelter Cost</t>
  </si>
  <si>
    <t>(f) Shelter deduction (e)-(b)</t>
  </si>
  <si>
    <t>30% of (g)</t>
  </si>
  <si>
    <t>(c) Imputed Shelter Expense</t>
  </si>
  <si>
    <t>Step 1: Household Composition</t>
  </si>
  <si>
    <t>Bay State CAP Alternative:(only for certain SSI households)</t>
  </si>
  <si>
    <t xml:space="preserve">   Direct Care Costs </t>
  </si>
  <si>
    <t xml:space="preserve">   Before- and After-School Programs</t>
  </si>
  <si>
    <t xml:space="preserve">   Transportation Costs</t>
  </si>
  <si>
    <t xml:space="preserve">   Other</t>
  </si>
  <si>
    <t>Citation              (106 CMR)</t>
  </si>
  <si>
    <t>§364.500(E),(F)</t>
  </si>
  <si>
    <t>50% of Adjusted Income</t>
  </si>
  <si>
    <t>Step 2: Gross Income Test</t>
  </si>
  <si>
    <t>2. GROSS INCOME TEST result:</t>
  </si>
  <si>
    <t>3-1. Income Deductions</t>
  </si>
  <si>
    <t>3-1-A. Standard Deduction</t>
  </si>
  <si>
    <t>3-1-B. Earned Income Deduction</t>
  </si>
  <si>
    <t>3-1-C. Excess Medical Deduction</t>
  </si>
  <si>
    <t>3-1-D. Dependent Care Deduction (total of expenses)</t>
  </si>
  <si>
    <t>3-1-E. Child Support Payment Deduction Result</t>
  </si>
  <si>
    <t>3-2. Expense Deductions</t>
  </si>
  <si>
    <t>3-2-A. Shelter Deduction Result</t>
  </si>
  <si>
    <t>3-3. Net Income Calculation</t>
  </si>
  <si>
    <t>3. NET INCOME TEST result:</t>
  </si>
  <si>
    <t>Step 4-1</t>
  </si>
  <si>
    <t>Subtract Step 4-1</t>
  </si>
  <si>
    <t>standard shelter deduction cap</t>
  </si>
  <si>
    <r>
      <t xml:space="preserve">Gross </t>
    </r>
    <r>
      <rPr>
        <b/>
        <sz val="10"/>
        <rFont val="Arial"/>
        <family val="2"/>
      </rPr>
      <t>Monthly Earned</t>
    </r>
    <r>
      <rPr>
        <sz val="10"/>
        <rFont val="Arial"/>
        <family val="2"/>
      </rPr>
      <t xml:space="preserve"> Income</t>
    </r>
  </si>
  <si>
    <r>
      <t xml:space="preserve">Gross </t>
    </r>
    <r>
      <rPr>
        <b/>
        <sz val="10"/>
        <rFont val="Arial"/>
        <family val="2"/>
      </rPr>
      <t>Monthly Unearned</t>
    </r>
    <r>
      <rPr>
        <sz val="10"/>
        <rFont val="Arial"/>
        <family val="2"/>
      </rPr>
      <t xml:space="preserve"> Income</t>
    </r>
  </si>
  <si>
    <r>
      <t xml:space="preserve">Monthly Cost for </t>
    </r>
    <r>
      <rPr>
        <b/>
        <i/>
        <sz val="10"/>
        <rFont val="Arial"/>
        <family val="2"/>
      </rPr>
      <t>ALL Dependents</t>
    </r>
  </si>
  <si>
    <t xml:space="preserve">Shelter Deduction </t>
  </si>
  <si>
    <r>
      <t xml:space="preserve">Preliminary Adjusted Income after Deductions A, B, C, D &amp; E </t>
    </r>
    <r>
      <rPr>
        <b/>
        <sz val="10"/>
        <rFont val="Arial"/>
        <family val="2"/>
      </rPr>
      <t>►</t>
    </r>
  </si>
  <si>
    <t>TOTAL OF ABOVE:</t>
  </si>
  <si>
    <t xml:space="preserve">   TOTAL SHELTER COSTS: </t>
  </si>
  <si>
    <r>
      <t xml:space="preserve">Monthly Net Income </t>
    </r>
    <r>
      <rPr>
        <b/>
        <sz val="10"/>
        <rFont val="Arial"/>
        <family val="2"/>
      </rPr>
      <t>►</t>
    </r>
  </si>
  <si>
    <t xml:space="preserve">   Step 4-1</t>
  </si>
  <si>
    <t>Step 4: Final Determination</t>
  </si>
  <si>
    <t xml:space="preserve">   Step 4-2</t>
  </si>
  <si>
    <t>yes</t>
  </si>
  <si>
    <t>130% Poverty Level for your Household Size</t>
  </si>
  <si>
    <t>200% Poverty Level for your Household Size</t>
  </si>
  <si>
    <t>Does 200% Poverty Level Apply?</t>
  </si>
  <si>
    <t>Does asset test apply?</t>
  </si>
  <si>
    <t>Shelter Expenses</t>
  </si>
  <si>
    <t>Rent</t>
  </si>
  <si>
    <t>Standard Utility Allowance (SUA)</t>
  </si>
  <si>
    <t>UTILITY CALCULATIONS (enter y or n)</t>
  </si>
  <si>
    <t>Is the household currently homeless? Enter y if yes.</t>
  </si>
  <si>
    <t>3-2-B. Homeless  Deduction</t>
  </si>
  <si>
    <r>
      <t xml:space="preserve">   TOTAL GROSS MONTHLY INCOME </t>
    </r>
    <r>
      <rPr>
        <b/>
        <sz val="10"/>
        <rFont val="Arial"/>
        <family val="2"/>
      </rPr>
      <t>►</t>
    </r>
  </si>
  <si>
    <t>Advocate name (optional)</t>
  </si>
  <si>
    <t>Client name (optional)</t>
  </si>
  <si>
    <t>Notes (optional)</t>
  </si>
  <si>
    <r>
      <t>200% FPL gross  income test (</t>
    </r>
    <r>
      <rPr>
        <b/>
        <i/>
        <sz val="10"/>
        <rFont val="Arial"/>
        <family val="2"/>
      </rPr>
      <t xml:space="preserve">see </t>
    </r>
    <r>
      <rPr>
        <b/>
        <sz val="10"/>
        <rFont val="Arial"/>
        <family val="2"/>
      </rPr>
      <t>§364.976; see also §365.180(A)(4))</t>
    </r>
  </si>
  <si>
    <r>
      <t>Please note:</t>
    </r>
    <r>
      <rPr>
        <sz val="10"/>
        <rFont val="Times New Roman"/>
        <family val="1"/>
      </rPr>
      <t xml:space="preserve"> The allotment we have calculated is based on the information you provided. DTA may have different figures for your income and expenses. You have the right to ask DTA to explain how they calculated your SNAP benefit.</t>
    </r>
  </si>
  <si>
    <t>Maximum SNAP Allotment for Your Household Size</t>
  </si>
  <si>
    <t>Your Monthly SNAP Allotment</t>
  </si>
  <si>
    <t>SNAP Explanation</t>
  </si>
  <si>
    <t>Max. SNAP allotment for household size</t>
  </si>
  <si>
    <t>(g) Adjusted Income (a)-(f) (net income)</t>
  </si>
  <si>
    <t>Does net income test apply?</t>
  </si>
  <si>
    <t xml:space="preserve">Step 3: Net Income </t>
  </si>
  <si>
    <t>Insurance Costs (homeowners)</t>
  </si>
  <si>
    <t>Property Tax (homeowners)</t>
  </si>
  <si>
    <r>
      <t xml:space="preserve">*The </t>
    </r>
    <r>
      <rPr>
        <b/>
        <sz val="10"/>
        <rFont val="Times New Roman"/>
        <family val="1"/>
      </rPr>
      <t>shelter deduction</t>
    </r>
    <r>
      <rPr>
        <sz val="10"/>
        <rFont val="Times New Roman"/>
        <family val="1"/>
      </rPr>
      <t xml:space="preserve"> above is based on your rent  and your SUA.  We subtracted the total of these two figures from ½ your preliminary net income, for the  shelter deduction amount shown above.  However, if your household does not contain a person age 60 or older or a person with disabilities, the shelter deduction is capped at even though your costs may be higher.</t>
    </r>
  </si>
  <si>
    <t xml:space="preserve">See the second sheet for a calculation for SSI recipients who may be eligible for either Bay State CAP benefits or regular SNAP benefits. See the Advocacy Guide to learn more about Bay State CAP. </t>
  </si>
  <si>
    <t xml:space="preserve">Filling in the yellow boxes to determine estimated SNAP monthly benefit amount. </t>
  </si>
  <si>
    <r>
      <t xml:space="preserve">Enter Gross </t>
    </r>
    <r>
      <rPr>
        <b/>
        <sz val="10"/>
        <rFont val="Arial"/>
        <family val="2"/>
      </rPr>
      <t>Unearned</t>
    </r>
    <r>
      <rPr>
        <sz val="10"/>
        <rFont val="Arial"/>
        <family val="2"/>
      </rPr>
      <t xml:space="preserve"> Income (total for all household members)</t>
    </r>
  </si>
  <si>
    <r>
      <t xml:space="preserve">Enter Gross </t>
    </r>
    <r>
      <rPr>
        <b/>
        <sz val="10"/>
        <rFont val="Arial"/>
        <family val="2"/>
      </rPr>
      <t>Earned</t>
    </r>
    <r>
      <rPr>
        <sz val="10"/>
        <rFont val="Arial"/>
        <family val="2"/>
      </rPr>
      <t xml:space="preserve"> Income (total for all household members)</t>
    </r>
  </si>
  <si>
    <t>Does the household have electricity costs for non-heating purposes?</t>
  </si>
  <si>
    <t>Does the household have phone costs?</t>
  </si>
  <si>
    <r>
      <t>130% FPL Gross Income test (IPV sanctioned households) (</t>
    </r>
    <r>
      <rPr>
        <b/>
        <i/>
        <sz val="10"/>
        <rFont val="Arial"/>
        <family val="2"/>
      </rPr>
      <t xml:space="preserve">see </t>
    </r>
    <r>
      <rPr>
        <b/>
        <sz val="10"/>
        <rFont val="Arial"/>
        <family val="2"/>
      </rPr>
      <t>§364.950; see also §364.370)</t>
    </r>
  </si>
  <si>
    <t>Only applies to households with member 60+ or disabled whose gross income exceeds 200% FPL</t>
  </si>
  <si>
    <t>maximum SNAP allotment for household size (§364.980)</t>
  </si>
  <si>
    <t>maximum allowable monthly net income standards (§364.970; see also §364.550)</t>
  </si>
  <si>
    <t>minimum SNAP for households of 1 or 2 under 200% FPL (106 CMR 364.600(A))</t>
  </si>
  <si>
    <t>household size</t>
  </si>
  <si>
    <r>
      <t xml:space="preserve">Is any member of the household 60 or older </t>
    </r>
    <r>
      <rPr>
        <b/>
        <sz val="10"/>
        <rFont val="Arial"/>
        <family val="2"/>
      </rPr>
      <t>or</t>
    </r>
    <r>
      <rPr>
        <sz val="10"/>
        <rFont val="Arial"/>
        <family val="2"/>
      </rPr>
      <t xml:space="preserve"> getting a </t>
    </r>
    <r>
      <rPr>
        <b/>
        <sz val="10"/>
        <rFont val="Arial"/>
        <family val="2"/>
      </rPr>
      <t>disability-based benefit</t>
    </r>
    <r>
      <rPr>
        <sz val="10"/>
        <rFont val="Arial"/>
        <family val="2"/>
      </rPr>
      <t xml:space="preserve"> (e.g. SSI, SSDI, etc.) - enter y or n</t>
    </r>
  </si>
  <si>
    <t>Legally Obligated child support paid out by household per month</t>
  </si>
  <si>
    <t>Household Size</t>
  </si>
  <si>
    <t>200% federal poverty level - gross income limit for household size</t>
  </si>
  <si>
    <t>Dependent Care Costs (child or disabled adult)- multiply weekly costs x 4.333</t>
  </si>
  <si>
    <t>Cap (not applicable for households with member 60+ or disabled)</t>
  </si>
  <si>
    <t xml:space="preserve">4. FINAL RESULT (MONTHLY SNAP) - does not include COVID supplemental payments. See note above. </t>
  </si>
  <si>
    <t>Bay State CAP Calculation Alternative*</t>
  </si>
  <si>
    <t xml:space="preserve">*note this data for Bay State CAP may not be up to date </t>
  </si>
  <si>
    <t>SNAP CALCULATION WORKSHEET - Revised October 2022</t>
  </si>
  <si>
    <t>NOTES: This calculator is in effect as of October 1, 2022. Due to the COVID-19 pandemic, all households eligible for a SNAP benefit receive at least the maximum SNAP amount for their household size via a supplemental payment (and up to $95 above the maximum grant for households with very low income or high expenses). This calculator does not include the supplement. DTA pays out the supplement on the second business day of each month. See MassLegalServices.org/DTA-COVID-19 to learn more. To learn more about how SNAP benefits are calculated outside of the pandemic, see the MLRI SNAP Advocacy Guide (including how to calculate SNAP for households who are subject to a lower gross income test - namely those sanctioned due to an IPV). This calculator is intended to be a resource - note that actual figures are subject to DTA!</t>
  </si>
  <si>
    <t>Does the household have costs for heating or cooling (e.g. A/C during summer), OR got Fuel Assistance in the last 12 months?</t>
  </si>
  <si>
    <t xml:space="preserve">NOTES: This final result field may be wrong in 2 situations. 1) For houseohlds of 3 or more, this calculator erroneously says $0 in the final result if the benefit amount is actually $1-22. This is incorrect. For households of 3 or more with a $0 final result, check the SNAP math! 2) For 1 or 2 person households with member 60+ or disabled and income over 200% FPL, there is no minimum benefit amount. Check the SNAP math if the final result reads $23. </t>
  </si>
  <si>
    <t>Medical Care (60+ or getting disability benefit)</t>
  </si>
  <si>
    <t>For DTA Regulations: Mass.gov/lists/department-of-transitional-assistance-regulations</t>
  </si>
  <si>
    <t>Are shelter expenses equal or greater than $481?</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</si>
</sst>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mmmm\ d\,\ yyyy"/>
    <numFmt numFmtId="167" formatCode="[$-409]mmmm\ d\,\ yyyy;@"/>
    <numFmt numFmtId="168" formatCode="_(* #,##0_);_(* \(#,##0\);_(* &quot;-&quot;??_);_(@_)"/>
  </numFmts>
  <fonts count="28" x14ac:knownFonts="1">
    <font>
      <sz val="10"/>
      <name val="Arial"/>
    </font>
    <font>
      <sz val="10"/>
      <name val="Arial"/>
      <family val="2"/>
    </font>
    <font>
      <sz val="16"/>
      <name val="Arial"/>
      <family val="2"/>
    </font>
    <font>
      <b/>
      <sz val="16"/>
      <name val="Arial"/>
      <family val="2"/>
    </font>
    <font>
      <b/>
      <sz val="10"/>
      <name val="Arial"/>
      <family val="2"/>
    </font>
    <font>
      <b/>
      <sz val="10"/>
      <name val="Arial"/>
      <family val="2"/>
    </font>
    <font>
      <sz val="10"/>
      <name val="Arial"/>
      <family val="2"/>
    </font>
    <font>
      <u/>
      <sz val="10"/>
      <color indexed="12"/>
      <name val="Arial"/>
      <family val="2"/>
    </font>
    <font>
      <sz val="12"/>
      <name val="Arial"/>
      <family val="2"/>
    </font>
    <font>
      <i/>
      <sz val="10"/>
      <name val="Arial"/>
      <family val="2"/>
    </font>
    <font>
      <b/>
      <i/>
      <sz val="10"/>
      <name val="Arial"/>
      <family val="2"/>
    </font>
    <font>
      <b/>
      <sz val="12"/>
      <name val="Arial"/>
      <family val="2"/>
    </font>
    <font>
      <b/>
      <u/>
      <sz val="10"/>
      <color indexed="12"/>
      <name val="Arial"/>
      <family val="2"/>
    </font>
    <font>
      <b/>
      <u/>
      <sz val="10"/>
      <color indexed="9"/>
      <name val="Arial"/>
      <family val="2"/>
    </font>
    <font>
      <b/>
      <sz val="10"/>
      <color indexed="10"/>
      <name val="Arial"/>
      <family val="2"/>
    </font>
    <font>
      <sz val="10"/>
      <color indexed="10"/>
      <name val="Arial"/>
      <family val="2"/>
    </font>
    <font>
      <b/>
      <sz val="12"/>
      <color indexed="13"/>
      <name val="Arial"/>
      <family val="2"/>
    </font>
    <font>
      <sz val="10"/>
      <name val="Times New Roman"/>
      <family val="1"/>
    </font>
    <font>
      <i/>
      <sz val="10"/>
      <name val="Times New Roman"/>
      <family val="1"/>
    </font>
    <font>
      <sz val="10"/>
      <name val="Verdana"/>
      <family val="2"/>
    </font>
    <font>
      <b/>
      <u/>
      <sz val="12"/>
      <name val="Verdana"/>
      <family val="2"/>
    </font>
    <font>
      <b/>
      <sz val="12"/>
      <color indexed="9"/>
      <name val="Arial"/>
      <family val="2"/>
    </font>
    <font>
      <b/>
      <sz val="10"/>
      <name val="Verdana"/>
      <family val="2"/>
    </font>
    <font>
      <b/>
      <sz val="10"/>
      <name val="Times New Roman"/>
      <family val="1"/>
    </font>
    <font>
      <i/>
      <sz val="10"/>
      <name val="Verdana"/>
      <family val="2"/>
    </font>
    <font>
      <sz val="8"/>
      <name val="Arial"/>
      <family val="2"/>
    </font>
    <font>
      <i/>
      <sz val="12"/>
      <name val="Arial"/>
      <family val="2"/>
    </font>
    <font>
      <b/>
      <sz val="10"/>
      <color indexed="10"/>
      <name val="Arial"/>
      <family val="2"/>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indexed="12"/>
        <bgColor indexed="64"/>
      </patternFill>
    </fill>
    <fill>
      <patternFill patternType="solid">
        <fgColor indexed="13"/>
        <bgColor indexed="64"/>
      </patternFill>
    </fill>
    <fill>
      <patternFill patternType="solid">
        <fgColor indexed="48"/>
        <bgColor indexed="64"/>
      </patternFill>
    </fill>
  </fills>
  <borders count="29">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5"/>
      </left>
      <right/>
      <top style="thick">
        <color indexed="15"/>
      </top>
      <bottom style="thick">
        <color indexed="18"/>
      </bottom>
      <diagonal/>
    </border>
    <border>
      <left/>
      <right/>
      <top style="thick">
        <color indexed="15"/>
      </top>
      <bottom style="thick">
        <color indexed="18"/>
      </bottom>
      <diagonal/>
    </border>
    <border>
      <left/>
      <right style="thick">
        <color indexed="18"/>
      </right>
      <top style="thick">
        <color indexed="15"/>
      </top>
      <bottom style="thick">
        <color indexed="18"/>
      </bottom>
      <diagonal/>
    </border>
    <border>
      <left style="thick">
        <color indexed="51"/>
      </left>
      <right/>
      <top style="thick">
        <color indexed="51"/>
      </top>
      <bottom style="thick">
        <color indexed="51"/>
      </bottom>
      <diagonal/>
    </border>
    <border>
      <left/>
      <right/>
      <top style="thick">
        <color indexed="51"/>
      </top>
      <bottom style="thick">
        <color indexed="51"/>
      </bottom>
      <diagonal/>
    </border>
    <border>
      <left/>
      <right style="thick">
        <color indexed="51"/>
      </right>
      <top style="thick">
        <color indexed="51"/>
      </top>
      <bottom style="thick">
        <color indexed="51"/>
      </bottom>
      <diagonal/>
    </border>
    <border>
      <left style="dotted">
        <color indexed="48"/>
      </left>
      <right/>
      <top/>
      <bottom/>
      <diagonal/>
    </border>
    <border>
      <left style="thick">
        <color indexed="40"/>
      </left>
      <right/>
      <top style="thick">
        <color indexed="40"/>
      </top>
      <bottom style="thick">
        <color indexed="18"/>
      </bottom>
      <diagonal/>
    </border>
    <border>
      <left/>
      <right/>
      <top style="thick">
        <color indexed="40"/>
      </top>
      <bottom style="thick">
        <color indexed="18"/>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2" borderId="1" applyFill="0">
      <alignment wrapText="1"/>
    </xf>
    <xf numFmtId="44" fontId="4" fillId="3" borderId="1"/>
    <xf numFmtId="0" fontId="1" fillId="0" borderId="2"/>
    <xf numFmtId="0" fontId="7" fillId="0" borderId="0" applyNumberFormat="0" applyFill="0" applyBorder="0" applyAlignment="0" applyProtection="0">
      <alignment vertical="top"/>
      <protection locked="0"/>
    </xf>
    <xf numFmtId="9" fontId="1" fillId="0" borderId="0" applyFont="0" applyFill="0" applyBorder="0" applyAlignment="0" applyProtection="0"/>
    <xf numFmtId="0" fontId="1" fillId="4" borderId="0">
      <alignment horizontal="left" wrapText="1" indent="1"/>
    </xf>
    <xf numFmtId="0" fontId="11" fillId="5" borderId="3">
      <alignment wrapText="1"/>
    </xf>
  </cellStyleXfs>
  <cellXfs count="280">
    <xf numFmtId="0" fontId="0" fillId="0" borderId="0" xfId="0"/>
    <xf numFmtId="0" fontId="4" fillId="0" borderId="0" xfId="0" applyFont="1"/>
    <xf numFmtId="44" fontId="0" fillId="0" borderId="0" xfId="2" applyFont="1"/>
    <xf numFmtId="0" fontId="0" fillId="0" borderId="0" xfId="0" applyAlignment="1">
      <alignment horizontal="right"/>
    </xf>
    <xf numFmtId="44" fontId="0" fillId="0" borderId="0" xfId="0" applyNumberFormat="1"/>
    <xf numFmtId="44" fontId="6" fillId="0" borderId="0" xfId="2" applyFont="1"/>
    <xf numFmtId="0" fontId="6" fillId="0" borderId="0" xfId="0" applyFont="1" applyAlignment="1">
      <alignment horizontal="right"/>
    </xf>
    <xf numFmtId="44" fontId="0" fillId="0" borderId="0" xfId="2" applyFont="1" applyProtection="1">
      <protection hidden="1"/>
    </xf>
    <xf numFmtId="0" fontId="0" fillId="0" borderId="0" xfId="0" applyProtection="1">
      <protection hidden="1"/>
    </xf>
    <xf numFmtId="0" fontId="6" fillId="0" borderId="0" xfId="0" applyFont="1" applyProtection="1">
      <protection hidden="1"/>
    </xf>
    <xf numFmtId="0" fontId="0" fillId="0" borderId="0" xfId="0" applyAlignment="1">
      <alignment wrapText="1"/>
    </xf>
    <xf numFmtId="0" fontId="0" fillId="0" borderId="0" xfId="0" applyFill="1" applyBorder="1"/>
    <xf numFmtId="0" fontId="9" fillId="0" borderId="1" xfId="0" applyFont="1" applyBorder="1" applyProtection="1">
      <protection hidden="1"/>
    </xf>
    <xf numFmtId="44" fontId="9" fillId="0" borderId="1" xfId="2" applyFont="1" applyBorder="1" applyProtection="1">
      <protection hidden="1"/>
    </xf>
    <xf numFmtId="0" fontId="0" fillId="0" borderId="0" xfId="0" applyFill="1"/>
    <xf numFmtId="44" fontId="0" fillId="0" borderId="0" xfId="0" applyNumberFormat="1" applyFill="1"/>
    <xf numFmtId="0" fontId="0" fillId="0" borderId="0" xfId="0" applyAlignment="1" applyProtection="1">
      <alignment horizontal="right"/>
      <protection hidden="1"/>
    </xf>
    <xf numFmtId="9" fontId="0" fillId="0" borderId="0" xfId="7" applyFont="1"/>
    <xf numFmtId="0" fontId="6" fillId="0" borderId="0" xfId="0" applyFont="1"/>
    <xf numFmtId="44" fontId="0" fillId="0" borderId="0" xfId="2" applyFont="1" applyFill="1"/>
    <xf numFmtId="0" fontId="0" fillId="0" borderId="0" xfId="0" quotePrefix="1" applyFill="1"/>
    <xf numFmtId="0" fontId="0" fillId="6" borderId="0" xfId="0" applyFill="1" applyBorder="1" applyAlignment="1" applyProtection="1">
      <alignment horizontal="right"/>
    </xf>
    <xf numFmtId="0" fontId="9" fillId="4" borderId="0" xfId="0" applyFont="1" applyFill="1" applyProtection="1"/>
    <xf numFmtId="9" fontId="9" fillId="4" borderId="0" xfId="7" applyFont="1" applyFill="1" applyProtection="1"/>
    <xf numFmtId="44" fontId="9" fillId="4" borderId="0" xfId="2" applyFont="1" applyFill="1" applyProtection="1"/>
    <xf numFmtId="44" fontId="9" fillId="4" borderId="0" xfId="2" applyFont="1" applyFill="1" applyBorder="1" applyProtection="1"/>
    <xf numFmtId="0" fontId="4" fillId="0" borderId="0" xfId="0" applyFont="1" applyFill="1" applyBorder="1"/>
    <xf numFmtId="0" fontId="10" fillId="4" borderId="0" xfId="0" applyFont="1" applyFill="1" applyProtection="1"/>
    <xf numFmtId="44" fontId="10" fillId="4" borderId="0" xfId="2" applyFont="1" applyFill="1" applyBorder="1" applyAlignment="1" applyProtection="1">
      <alignment horizontal="left"/>
    </xf>
    <xf numFmtId="0" fontId="10" fillId="4" borderId="0" xfId="0" applyFont="1" applyFill="1" applyBorder="1" applyAlignment="1" applyProtection="1">
      <alignment horizontal="left"/>
    </xf>
    <xf numFmtId="0" fontId="10" fillId="6" borderId="0" xfId="0" applyFont="1" applyFill="1" applyBorder="1" applyAlignment="1" applyProtection="1">
      <alignment horizontal="left"/>
    </xf>
    <xf numFmtId="0" fontId="4" fillId="6" borderId="0" xfId="0" applyFont="1" applyFill="1" applyBorder="1" applyAlignment="1">
      <alignment horizontal="right"/>
    </xf>
    <xf numFmtId="0" fontId="8" fillId="6" borderId="0" xfId="0" applyFont="1" applyFill="1" applyBorder="1" applyAlignment="1">
      <alignment horizontal="right"/>
    </xf>
    <xf numFmtId="0" fontId="0" fillId="6" borderId="0" xfId="0" applyFill="1" applyBorder="1" applyAlignment="1">
      <alignment wrapText="1"/>
    </xf>
    <xf numFmtId="0" fontId="0" fillId="6" borderId="0" xfId="0" applyFill="1" applyBorder="1" applyAlignment="1">
      <alignment horizontal="right"/>
    </xf>
    <xf numFmtId="0" fontId="4" fillId="6" borderId="0" xfId="0" applyFont="1" applyFill="1" applyBorder="1" applyAlignment="1" applyProtection="1">
      <alignment horizontal="right"/>
    </xf>
    <xf numFmtId="0" fontId="10" fillId="6" borderId="0" xfId="0" applyFont="1" applyFill="1" applyBorder="1" applyAlignment="1" applyProtection="1">
      <alignment horizontal="right"/>
    </xf>
    <xf numFmtId="0" fontId="9" fillId="6" borderId="0" xfId="0" applyFont="1" applyFill="1" applyBorder="1" applyAlignment="1" applyProtection="1">
      <alignment horizontal="right"/>
    </xf>
    <xf numFmtId="0" fontId="0" fillId="6" borderId="0" xfId="0" applyFill="1"/>
    <xf numFmtId="0" fontId="11" fillId="6" borderId="0" xfId="0" applyFont="1" applyFill="1" applyBorder="1" applyAlignment="1" applyProtection="1">
      <alignment horizontal="right"/>
    </xf>
    <xf numFmtId="0" fontId="8" fillId="6" borderId="1" xfId="0" applyFont="1" applyFill="1" applyBorder="1" applyAlignment="1" applyProtection="1">
      <alignment horizontal="right"/>
    </xf>
    <xf numFmtId="0" fontId="11" fillId="6" borderId="1" xfId="0" applyFont="1" applyFill="1" applyBorder="1" applyAlignment="1" applyProtection="1">
      <alignment horizontal="right"/>
    </xf>
    <xf numFmtId="0" fontId="0" fillId="3" borderId="4" xfId="0" applyFill="1" applyBorder="1" applyAlignment="1" applyProtection="1">
      <alignment horizontal="center"/>
      <protection locked="0"/>
    </xf>
    <xf numFmtId="44" fontId="6" fillId="0" borderId="0" xfId="2" applyFont="1" applyFill="1" applyBorder="1"/>
    <xf numFmtId="0" fontId="0" fillId="2" borderId="0" xfId="0" applyFill="1"/>
    <xf numFmtId="0" fontId="19" fillId="2" borderId="0" xfId="0" applyFont="1" applyFill="1"/>
    <xf numFmtId="164" fontId="19" fillId="2" borderId="0" xfId="0" applyNumberFormat="1" applyFont="1" applyFill="1"/>
    <xf numFmtId="164" fontId="19" fillId="2" borderId="5" xfId="0" applyNumberFormat="1" applyFont="1" applyFill="1" applyBorder="1"/>
    <xf numFmtId="0" fontId="19" fillId="2" borderId="0" xfId="0" applyFont="1" applyFill="1" applyAlignment="1">
      <alignment horizontal="left" indent="1"/>
    </xf>
    <xf numFmtId="0" fontId="19" fillId="2" borderId="0" xfId="0" applyFont="1" applyFill="1" applyAlignment="1">
      <alignment horizontal="left" indent="2"/>
    </xf>
    <xf numFmtId="0" fontId="19" fillId="2" borderId="0" xfId="0" applyNumberFormat="1" applyFont="1" applyFill="1" applyAlignment="1"/>
    <xf numFmtId="0" fontId="18" fillId="2" borderId="0" xfId="0" applyFont="1" applyFill="1" applyAlignment="1">
      <alignment horizontal="right"/>
    </xf>
    <xf numFmtId="166" fontId="17" fillId="2" borderId="0" xfId="0" applyNumberFormat="1" applyFont="1" applyFill="1" applyAlignment="1">
      <alignment horizontal="left"/>
    </xf>
    <xf numFmtId="18" fontId="17" fillId="2" borderId="0" xfId="0" applyNumberFormat="1" applyFont="1" applyFill="1" applyAlignment="1">
      <alignment horizontal="left"/>
    </xf>
    <xf numFmtId="164" fontId="0" fillId="2" borderId="0" xfId="0" applyNumberFormat="1" applyFill="1"/>
    <xf numFmtId="0" fontId="0" fillId="2" borderId="0" xfId="0" applyFill="1" applyProtection="1"/>
    <xf numFmtId="0" fontId="8" fillId="2" borderId="1" xfId="0" applyFont="1" applyFill="1" applyBorder="1" applyProtection="1"/>
    <xf numFmtId="0" fontId="0" fillId="2" borderId="0" xfId="0" applyFill="1" applyBorder="1" applyAlignment="1" applyProtection="1">
      <alignment horizontal="center"/>
    </xf>
    <xf numFmtId="0" fontId="14" fillId="2" borderId="0" xfId="0" applyFont="1" applyFill="1" applyProtection="1"/>
    <xf numFmtId="0" fontId="0" fillId="2" borderId="0" xfId="0" applyFill="1" applyAlignment="1" applyProtection="1">
      <alignment horizontal="left"/>
    </xf>
    <xf numFmtId="44" fontId="0" fillId="2" borderId="6" xfId="2" applyFont="1" applyFill="1" applyBorder="1" applyProtection="1"/>
    <xf numFmtId="44" fontId="0" fillId="2" borderId="0" xfId="2" applyFont="1" applyFill="1" applyBorder="1" applyProtection="1"/>
    <xf numFmtId="0" fontId="0" fillId="2" borderId="0" xfId="0" applyFill="1" applyBorder="1" applyProtection="1"/>
    <xf numFmtId="44" fontId="9" fillId="2" borderId="0" xfId="2" applyFont="1" applyFill="1" applyProtection="1"/>
    <xf numFmtId="0" fontId="11" fillId="2" borderId="1" xfId="0" applyFont="1" applyFill="1" applyBorder="1" applyProtection="1"/>
    <xf numFmtId="44" fontId="0" fillId="2" borderId="0" xfId="2" applyFont="1" applyFill="1" applyProtection="1"/>
    <xf numFmtId="0" fontId="9" fillId="2" borderId="0" xfId="0" applyFont="1" applyFill="1" applyProtection="1"/>
    <xf numFmtId="0" fontId="0" fillId="2" borderId="0" xfId="0" applyFill="1" applyAlignment="1" applyProtection="1">
      <alignment horizontal="center"/>
    </xf>
    <xf numFmtId="0" fontId="15" fillId="2" borderId="0" xfId="0" applyFont="1" applyFill="1" applyProtection="1"/>
    <xf numFmtId="164" fontId="0" fillId="2" borderId="0" xfId="0" applyNumberFormat="1" applyFill="1" applyProtection="1"/>
    <xf numFmtId="0" fontId="15" fillId="2" borderId="0" xfId="0" applyFont="1" applyFill="1" applyBorder="1" applyProtection="1"/>
    <xf numFmtId="0" fontId="14" fillId="2" borderId="0" xfId="0" applyFont="1" applyFill="1" applyBorder="1" applyProtection="1"/>
    <xf numFmtId="0" fontId="4" fillId="2" borderId="0" xfId="0" applyFont="1" applyFill="1" applyBorder="1" applyProtection="1"/>
    <xf numFmtId="0" fontId="6" fillId="2" borderId="0" xfId="0" applyFont="1" applyFill="1" applyAlignment="1" applyProtection="1">
      <alignment vertical="center" wrapText="1"/>
    </xf>
    <xf numFmtId="0" fontId="15" fillId="2" borderId="0" xfId="0" applyFont="1" applyFill="1" applyBorder="1" applyAlignment="1" applyProtection="1">
      <alignment vertical="center" wrapText="1"/>
    </xf>
    <xf numFmtId="44" fontId="9" fillId="2" borderId="0" xfId="2" applyFont="1" applyFill="1" applyBorder="1" applyProtection="1"/>
    <xf numFmtId="164" fontId="9" fillId="2" borderId="0" xfId="0" applyNumberFormat="1" applyFont="1" applyFill="1" applyBorder="1" applyProtection="1"/>
    <xf numFmtId="9" fontId="6" fillId="2" borderId="0" xfId="7" applyFont="1" applyFill="1" applyAlignment="1">
      <alignment horizontal="left" wrapText="1"/>
    </xf>
    <xf numFmtId="44" fontId="0" fillId="2" borderId="0" xfId="0" applyNumberFormat="1" applyFill="1" applyProtection="1"/>
    <xf numFmtId="44" fontId="6" fillId="2" borderId="0" xfId="0" applyNumberFormat="1" applyFont="1" applyFill="1" applyBorder="1" applyProtection="1"/>
    <xf numFmtId="0" fontId="19" fillId="2" borderId="0" xfId="0" applyFont="1" applyFill="1" applyAlignment="1">
      <alignment horizontal="left"/>
    </xf>
    <xf numFmtId="0" fontId="19" fillId="2" borderId="0" xfId="0" applyFont="1" applyFill="1" applyAlignment="1">
      <alignment wrapText="1"/>
    </xf>
    <xf numFmtId="164" fontId="22" fillId="2" borderId="0" xfId="0" applyNumberFormat="1" applyFont="1" applyFill="1"/>
    <xf numFmtId="164" fontId="22" fillId="2" borderId="7" xfId="0" applyNumberFormat="1" applyFont="1" applyFill="1" applyBorder="1"/>
    <xf numFmtId="0" fontId="10" fillId="2" borderId="0" xfId="0" applyFont="1" applyFill="1" applyBorder="1" applyAlignment="1" applyProtection="1">
      <alignment horizontal="left"/>
    </xf>
    <xf numFmtId="44" fontId="10" fillId="4" borderId="0" xfId="2" applyFont="1" applyFill="1" applyBorder="1" applyProtection="1"/>
    <xf numFmtId="0" fontId="11" fillId="6" borderId="1" xfId="3" applyFill="1">
      <alignment wrapText="1"/>
    </xf>
    <xf numFmtId="0" fontId="11" fillId="0" borderId="1" xfId="3" applyFill="1">
      <alignment wrapText="1"/>
    </xf>
    <xf numFmtId="0" fontId="4" fillId="6" borderId="2" xfId="5" applyFont="1" applyFill="1"/>
    <xf numFmtId="168" fontId="0" fillId="0" borderId="0" xfId="1" applyNumberFormat="1" applyFont="1"/>
    <xf numFmtId="0" fontId="1" fillId="4" borderId="0" xfId="8">
      <alignment horizontal="left" wrapText="1" indent="1"/>
    </xf>
    <xf numFmtId="0" fontId="4" fillId="4" borderId="0" xfId="8" applyFont="1" applyAlignment="1">
      <alignment horizontal="left" wrapText="1"/>
    </xf>
    <xf numFmtId="0" fontId="0" fillId="0" borderId="0" xfId="0" applyAlignment="1">
      <alignment horizontal="left" indent="1"/>
    </xf>
    <xf numFmtId="44" fontId="1" fillId="4" borderId="0" xfId="8" applyNumberFormat="1" applyAlignment="1">
      <alignment horizontal="left" wrapText="1"/>
    </xf>
    <xf numFmtId="0" fontId="11" fillId="0" borderId="1" xfId="3" applyFont="1" applyFill="1">
      <alignment wrapText="1"/>
    </xf>
    <xf numFmtId="0" fontId="1" fillId="4" borderId="0" xfId="8" applyFont="1">
      <alignment horizontal="left" wrapText="1" indent="1"/>
    </xf>
    <xf numFmtId="0" fontId="11" fillId="5" borderId="3" xfId="9">
      <alignment wrapText="1"/>
    </xf>
    <xf numFmtId="0" fontId="11" fillId="5" borderId="3" xfId="9" applyFont="1">
      <alignment wrapText="1"/>
    </xf>
    <xf numFmtId="0" fontId="11" fillId="5" borderId="0" xfId="0" applyFont="1" applyFill="1" applyBorder="1" applyProtection="1"/>
    <xf numFmtId="7" fontId="0" fillId="3" borderId="4" xfId="2" applyNumberFormat="1" applyFont="1" applyFill="1" applyBorder="1" applyProtection="1">
      <protection locked="0"/>
    </xf>
    <xf numFmtId="164" fontId="11" fillId="0" borderId="0" xfId="0" applyNumberFormat="1" applyFont="1" applyFill="1" applyBorder="1" applyProtection="1"/>
    <xf numFmtId="0" fontId="11" fillId="0" borderId="0" xfId="0" applyFont="1" applyFill="1" applyBorder="1" applyProtection="1"/>
    <xf numFmtId="0" fontId="11" fillId="0" borderId="0" xfId="0" applyFont="1" applyFill="1" applyBorder="1"/>
    <xf numFmtId="0" fontId="9" fillId="4" borderId="0" xfId="0" applyFont="1" applyFill="1" applyBorder="1" applyAlignment="1" applyProtection="1">
      <alignment wrapText="1"/>
    </xf>
    <xf numFmtId="0" fontId="0" fillId="0" borderId="0" xfId="0" applyFill="1" applyProtection="1">
      <protection hidden="1"/>
    </xf>
    <xf numFmtId="0" fontId="10" fillId="0" borderId="0" xfId="0" applyFont="1" applyFill="1" applyBorder="1" applyAlignment="1">
      <alignment horizontal="left"/>
    </xf>
    <xf numFmtId="0" fontId="10" fillId="0" borderId="0" xfId="0" applyFont="1" applyFill="1" applyBorder="1" applyAlignment="1" applyProtection="1">
      <alignment horizontal="left"/>
      <protection hidden="1"/>
    </xf>
    <xf numFmtId="0" fontId="4" fillId="6" borderId="0" xfId="0" applyFont="1" applyFill="1" applyBorder="1" applyAlignment="1">
      <alignment horizontal="right" wrapText="1"/>
    </xf>
    <xf numFmtId="0" fontId="0" fillId="0" borderId="0" xfId="0" applyFill="1" applyBorder="1" applyAlignment="1">
      <alignment horizontal="right"/>
    </xf>
    <xf numFmtId="44" fontId="9" fillId="4" borderId="8" xfId="2" applyFont="1" applyFill="1" applyBorder="1" applyProtection="1"/>
    <xf numFmtId="44" fontId="4" fillId="0" borderId="0" xfId="4" applyFill="1" applyBorder="1"/>
    <xf numFmtId="44" fontId="4" fillId="3" borderId="1" xfId="4" applyFont="1" applyFill="1" applyBorder="1"/>
    <xf numFmtId="44" fontId="4" fillId="3" borderId="1" xfId="4" applyFill="1" applyBorder="1"/>
    <xf numFmtId="0" fontId="0" fillId="0" borderId="9" xfId="0" applyBorder="1"/>
    <xf numFmtId="0" fontId="0" fillId="0" borderId="0" xfId="0" applyFill="1" applyBorder="1" applyAlignment="1" applyProtection="1">
      <alignment horizontal="right"/>
    </xf>
    <xf numFmtId="44" fontId="0" fillId="0" borderId="0" xfId="0" applyNumberFormat="1" applyFill="1" applyBorder="1" applyAlignment="1"/>
    <xf numFmtId="0" fontId="9" fillId="0" borderId="1" xfId="0" applyFont="1" applyFill="1" applyBorder="1" applyProtection="1">
      <protection hidden="1"/>
    </xf>
    <xf numFmtId="44" fontId="9" fillId="0" borderId="1" xfId="2" applyFont="1" applyFill="1" applyBorder="1" applyProtection="1">
      <protection hidden="1"/>
    </xf>
    <xf numFmtId="0" fontId="4" fillId="0" borderId="9" xfId="0" applyFont="1" applyFill="1" applyBorder="1"/>
    <xf numFmtId="0" fontId="6" fillId="0" borderId="0" xfId="0" applyFont="1" applyFill="1" applyProtection="1">
      <protection hidden="1"/>
    </xf>
    <xf numFmtId="44" fontId="0" fillId="0" borderId="0" xfId="2" applyFont="1" applyFill="1" applyProtection="1">
      <protection hidden="1"/>
    </xf>
    <xf numFmtId="0" fontId="0" fillId="0" borderId="0" xfId="0" applyFill="1" applyAlignment="1">
      <alignment horizontal="right"/>
    </xf>
    <xf numFmtId="0" fontId="12" fillId="0" borderId="0" xfId="6" applyFont="1" applyFill="1" applyBorder="1" applyAlignment="1" applyProtection="1"/>
    <xf numFmtId="44" fontId="4" fillId="0" borderId="0" xfId="2" applyFont="1" applyFill="1" applyBorder="1"/>
    <xf numFmtId="0" fontId="10" fillId="4" borderId="0" xfId="0" applyFont="1" applyFill="1" applyBorder="1" applyProtection="1"/>
    <xf numFmtId="0" fontId="16" fillId="5" borderId="10" xfId="0" applyFont="1" applyFill="1" applyBorder="1" applyProtection="1"/>
    <xf numFmtId="0" fontId="0" fillId="0" borderId="0" xfId="0" applyFill="1" applyProtection="1"/>
    <xf numFmtId="44" fontId="0" fillId="3" borderId="4" xfId="2" applyFont="1" applyFill="1" applyBorder="1" applyProtection="1">
      <protection locked="0"/>
    </xf>
    <xf numFmtId="0" fontId="11" fillId="3" borderId="11" xfId="0" applyFont="1" applyFill="1" applyBorder="1" applyAlignment="1" applyProtection="1">
      <alignment horizontal="center"/>
      <protection locked="0"/>
    </xf>
    <xf numFmtId="44" fontId="0" fillId="3" borderId="12" xfId="2" applyFont="1" applyFill="1" applyBorder="1" applyProtection="1">
      <protection locked="0"/>
    </xf>
    <xf numFmtId="7" fontId="0" fillId="2" borderId="0" xfId="2" applyNumberFormat="1" applyFont="1" applyFill="1" applyBorder="1" applyProtection="1"/>
    <xf numFmtId="7" fontId="0" fillId="4" borderId="0" xfId="2" applyNumberFormat="1" applyFont="1" applyFill="1" applyBorder="1" applyProtection="1"/>
    <xf numFmtId="0" fontId="4" fillId="6" borderId="2" xfId="0" applyFont="1" applyFill="1" applyBorder="1" applyProtection="1"/>
    <xf numFmtId="0" fontId="0" fillId="6" borderId="2" xfId="0" applyFill="1" applyBorder="1" applyProtection="1"/>
    <xf numFmtId="0" fontId="0" fillId="3" borderId="13" xfId="0" applyFill="1" applyBorder="1" applyAlignment="1" applyProtection="1">
      <alignment horizontal="center"/>
      <protection locked="0"/>
    </xf>
    <xf numFmtId="44" fontId="0" fillId="3" borderId="13" xfId="2" applyFont="1" applyFill="1" applyBorder="1" applyProtection="1">
      <protection locked="0"/>
    </xf>
    <xf numFmtId="164" fontId="0" fillId="6" borderId="2" xfId="0" applyNumberFormat="1" applyFill="1" applyBorder="1" applyProtection="1"/>
    <xf numFmtId="0" fontId="16" fillId="5" borderId="14" xfId="0" applyFont="1" applyFill="1" applyBorder="1" applyProtection="1"/>
    <xf numFmtId="0" fontId="11" fillId="5" borderId="14" xfId="0" applyFont="1" applyFill="1" applyBorder="1" applyProtection="1"/>
    <xf numFmtId="165" fontId="11" fillId="5" borderId="7" xfId="0" applyNumberFormat="1" applyFont="1" applyFill="1" applyBorder="1" applyProtection="1"/>
    <xf numFmtId="165" fontId="11" fillId="5" borderId="0" xfId="0" applyNumberFormat="1" applyFont="1" applyFill="1" applyBorder="1" applyProtection="1"/>
    <xf numFmtId="42" fontId="11" fillId="5" borderId="3" xfId="2" applyNumberFormat="1" applyFont="1" applyFill="1" applyBorder="1" applyAlignment="1">
      <alignment wrapText="1"/>
    </xf>
    <xf numFmtId="0" fontId="4" fillId="0" borderId="0" xfId="0" applyFont="1" applyFill="1" applyBorder="1" applyAlignment="1">
      <alignment horizontal="center"/>
    </xf>
    <xf numFmtId="0" fontId="2" fillId="0" borderId="0" xfId="0" applyFont="1" applyFill="1" applyBorder="1"/>
    <xf numFmtId="0" fontId="11" fillId="0" borderId="0" xfId="3" applyFill="1" applyBorder="1">
      <alignment wrapText="1"/>
    </xf>
    <xf numFmtId="0" fontId="0" fillId="0" borderId="0" xfId="0" applyFill="1" applyBorder="1" applyAlignment="1">
      <alignment horizontal="center"/>
    </xf>
    <xf numFmtId="0" fontId="8" fillId="0" borderId="0" xfId="0" applyFont="1" applyFill="1" applyBorder="1"/>
    <xf numFmtId="0" fontId="0" fillId="0" borderId="0" xfId="0" applyFill="1" applyBorder="1" applyProtection="1">
      <protection hidden="1"/>
    </xf>
    <xf numFmtId="0" fontId="10" fillId="0" borderId="0" xfId="0" applyFont="1" applyFill="1" applyBorder="1"/>
    <xf numFmtId="0" fontId="9" fillId="0" borderId="0" xfId="0" applyFont="1" applyFill="1" applyBorder="1"/>
    <xf numFmtId="0" fontId="4" fillId="0" borderId="0" xfId="5" applyFont="1" applyFill="1" applyBorder="1"/>
    <xf numFmtId="0" fontId="11" fillId="0" borderId="0" xfId="3" applyFill="1" applyBorder="1" applyAlignment="1">
      <alignment horizontal="center" wrapText="1"/>
    </xf>
    <xf numFmtId="0" fontId="8"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applyAlignment="1">
      <alignment horizontal="center"/>
    </xf>
    <xf numFmtId="0" fontId="9" fillId="0" borderId="0" xfId="0" applyFont="1" applyFill="1" applyBorder="1" applyAlignment="1">
      <alignment horizontal="center"/>
    </xf>
    <xf numFmtId="0" fontId="4" fillId="0" borderId="0" xfId="5" applyFont="1" applyFill="1" applyBorder="1" applyAlignment="1">
      <alignment horizontal="center"/>
    </xf>
    <xf numFmtId="0" fontId="10" fillId="0" borderId="0" xfId="0" applyFont="1" applyFill="1" applyProtection="1"/>
    <xf numFmtId="44" fontId="10" fillId="0" borderId="0" xfId="0" applyNumberFormat="1" applyFont="1" applyFill="1" applyProtection="1"/>
    <xf numFmtId="44" fontId="9" fillId="4" borderId="0" xfId="2" applyFont="1" applyFill="1" applyAlignment="1" applyProtection="1">
      <alignment horizontal="right"/>
    </xf>
    <xf numFmtId="0" fontId="4" fillId="2" borderId="0" xfId="0" applyFont="1" applyFill="1" applyAlignment="1" applyProtection="1">
      <alignment wrapText="1"/>
    </xf>
    <xf numFmtId="0" fontId="8" fillId="2" borderId="0" xfId="0" applyFont="1" applyFill="1" applyAlignment="1" applyProtection="1">
      <alignment horizontal="right"/>
    </xf>
    <xf numFmtId="167" fontId="8" fillId="2" borderId="0" xfId="0" applyNumberFormat="1" applyFont="1" applyFill="1" applyAlignment="1" applyProtection="1">
      <alignment horizontal="right"/>
    </xf>
    <xf numFmtId="0" fontId="0" fillId="2" borderId="0" xfId="0" applyFill="1" applyAlignment="1" applyProtection="1">
      <alignment wrapText="1"/>
    </xf>
    <xf numFmtId="0" fontId="0" fillId="2" borderId="0" xfId="0" applyFill="1" applyAlignment="1" applyProtection="1">
      <alignment horizontal="right" vertical="top" wrapText="1"/>
    </xf>
    <xf numFmtId="0" fontId="11" fillId="2" borderId="1" xfId="3" applyFont="1" applyFill="1" applyProtection="1">
      <alignment wrapText="1"/>
    </xf>
    <xf numFmtId="0" fontId="11" fillId="2" borderId="1" xfId="3" applyFill="1" applyProtection="1">
      <alignment wrapText="1"/>
    </xf>
    <xf numFmtId="0" fontId="4" fillId="2" borderId="0" xfId="0" applyFont="1" applyFill="1" applyProtection="1"/>
    <xf numFmtId="0" fontId="6" fillId="2" borderId="0" xfId="0" applyFont="1" applyFill="1" applyAlignment="1" applyProtection="1">
      <alignment horizontal="left" wrapText="1" indent="1"/>
    </xf>
    <xf numFmtId="0" fontId="0" fillId="2" borderId="0" xfId="0" applyFill="1" applyAlignment="1" applyProtection="1">
      <alignment horizontal="left" wrapText="1" indent="1"/>
    </xf>
    <xf numFmtId="0" fontId="11" fillId="2" borderId="1" xfId="0" applyFont="1" applyFill="1" applyBorder="1" applyAlignment="1" applyProtection="1">
      <alignment wrapText="1"/>
    </xf>
    <xf numFmtId="0" fontId="0" fillId="2" borderId="0" xfId="0" applyFill="1" applyAlignment="1" applyProtection="1">
      <alignment horizontal="left" wrapText="1" indent="2"/>
    </xf>
    <xf numFmtId="0" fontId="10" fillId="4" borderId="0" xfId="0" applyFont="1" applyFill="1" applyBorder="1" applyAlignment="1" applyProtection="1">
      <alignment horizontal="left" wrapText="1" indent="1"/>
    </xf>
    <xf numFmtId="0" fontId="6" fillId="2" borderId="0" xfId="0" applyFont="1" applyFill="1" applyAlignment="1" applyProtection="1">
      <alignment horizontal="center" wrapText="1"/>
    </xf>
    <xf numFmtId="0" fontId="10" fillId="4" borderId="0" xfId="0" applyFont="1" applyFill="1" applyAlignment="1" applyProtection="1">
      <alignment horizontal="left" wrapText="1" indent="1"/>
    </xf>
    <xf numFmtId="0" fontId="10" fillId="0" borderId="0" xfId="0" applyFont="1" applyFill="1" applyAlignment="1" applyProtection="1">
      <alignment horizontal="left" wrapText="1" indent="1"/>
    </xf>
    <xf numFmtId="0" fontId="10" fillId="4" borderId="0" xfId="0" applyFont="1" applyFill="1" applyAlignment="1" applyProtection="1">
      <alignment horizontal="right" wrapText="1"/>
    </xf>
    <xf numFmtId="44" fontId="10" fillId="4" borderId="8" xfId="2" applyFont="1" applyFill="1" applyBorder="1" applyProtection="1"/>
    <xf numFmtId="0" fontId="5" fillId="2" borderId="0" xfId="0" applyFont="1" applyFill="1" applyAlignment="1" applyProtection="1">
      <alignment horizontal="left" wrapText="1" indent="1"/>
    </xf>
    <xf numFmtId="44" fontId="0" fillId="0" borderId="0" xfId="2" applyFont="1" applyProtection="1"/>
    <xf numFmtId="0" fontId="11" fillId="2" borderId="0" xfId="0" applyFont="1" applyFill="1" applyAlignment="1" applyProtection="1">
      <alignment horizontal="left" indent="1"/>
    </xf>
    <xf numFmtId="0" fontId="5" fillId="2" borderId="0" xfId="0" applyFont="1" applyFill="1" applyBorder="1" applyAlignment="1" applyProtection="1">
      <alignment horizontal="left" wrapText="1" indent="1"/>
    </xf>
    <xf numFmtId="0" fontId="9" fillId="2" borderId="0" xfId="0" applyFont="1" applyFill="1" applyAlignment="1" applyProtection="1">
      <alignment horizontal="left" wrapText="1" indent="1"/>
    </xf>
    <xf numFmtId="0" fontId="0" fillId="0" borderId="0" xfId="0" applyFill="1" applyAlignment="1" applyProtection="1">
      <alignment horizontal="left" wrapText="1" indent="1"/>
    </xf>
    <xf numFmtId="0" fontId="4" fillId="0" borderId="15" xfId="0" applyFont="1" applyFill="1" applyBorder="1" applyAlignment="1" applyProtection="1">
      <alignment horizontal="center"/>
    </xf>
    <xf numFmtId="0" fontId="4" fillId="2" borderId="16" xfId="0" applyFont="1" applyFill="1" applyBorder="1" applyAlignment="1" applyProtection="1">
      <alignment horizontal="center"/>
    </xf>
    <xf numFmtId="0" fontId="4" fillId="0" borderId="0" xfId="0" applyFont="1" applyFill="1" applyBorder="1" applyAlignment="1" applyProtection="1">
      <alignment horizontal="center"/>
    </xf>
    <xf numFmtId="0" fontId="11" fillId="5" borderId="14" xfId="0" applyFont="1" applyFill="1" applyBorder="1" applyAlignment="1" applyProtection="1">
      <alignment wrapText="1"/>
    </xf>
    <xf numFmtId="0" fontId="11" fillId="5" borderId="11" xfId="0" applyFont="1" applyFill="1" applyBorder="1" applyAlignment="1" applyProtection="1">
      <alignment horizontal="center"/>
    </xf>
    <xf numFmtId="0" fontId="5" fillId="2" borderId="0" xfId="0" applyFont="1" applyFill="1" applyAlignment="1" applyProtection="1">
      <alignment wrapText="1"/>
    </xf>
    <xf numFmtId="44" fontId="4" fillId="2" borderId="0" xfId="2" applyFont="1" applyFill="1" applyAlignment="1" applyProtection="1">
      <alignment horizontal="center"/>
    </xf>
    <xf numFmtId="0" fontId="11" fillId="2" borderId="1" xfId="0" applyFont="1" applyFill="1" applyBorder="1" applyAlignment="1" applyProtection="1">
      <alignment horizontal="left" wrapText="1"/>
    </xf>
    <xf numFmtId="0" fontId="4" fillId="6" borderId="2" xfId="0" applyFont="1" applyFill="1" applyBorder="1" applyAlignment="1" applyProtection="1">
      <alignment horizontal="left" wrapText="1" indent="1"/>
    </xf>
    <xf numFmtId="0" fontId="9" fillId="4" borderId="0" xfId="0" applyFont="1" applyFill="1" applyAlignment="1" applyProtection="1">
      <alignment horizontal="left" wrapText="1" indent="2"/>
    </xf>
    <xf numFmtId="0" fontId="0" fillId="2" borderId="0" xfId="0" applyFill="1" applyAlignment="1" applyProtection="1">
      <alignment horizontal="left" indent="3"/>
    </xf>
    <xf numFmtId="44" fontId="6" fillId="2" borderId="0" xfId="2" applyFont="1" applyFill="1" applyBorder="1" applyAlignment="1" applyProtection="1">
      <alignment horizontal="right"/>
    </xf>
    <xf numFmtId="0" fontId="9" fillId="4" borderId="0" xfId="0" applyFont="1" applyFill="1" applyAlignment="1" applyProtection="1">
      <alignment horizontal="left" indent="2"/>
    </xf>
    <xf numFmtId="44" fontId="6" fillId="2" borderId="0" xfId="2" applyFont="1" applyFill="1" applyBorder="1" applyProtection="1"/>
    <xf numFmtId="0" fontId="0" fillId="2" borderId="0" xfId="0" applyFill="1" applyAlignment="1" applyProtection="1">
      <alignment horizontal="left" wrapText="1"/>
    </xf>
    <xf numFmtId="0" fontId="0" fillId="2" borderId="0" xfId="0" applyFill="1" applyAlignment="1" applyProtection="1">
      <alignment horizontal="left" indent="2"/>
    </xf>
    <xf numFmtId="0" fontId="9" fillId="4" borderId="0" xfId="0" applyFont="1" applyFill="1" applyBorder="1" applyAlignment="1" applyProtection="1">
      <alignment horizontal="left" indent="2"/>
    </xf>
    <xf numFmtId="44" fontId="9" fillId="4" borderId="8" xfId="0" applyNumberFormat="1" applyFont="1" applyFill="1" applyBorder="1" applyAlignment="1" applyProtection="1">
      <alignment wrapText="1"/>
    </xf>
    <xf numFmtId="0" fontId="9" fillId="2" borderId="0" xfId="0" applyFont="1" applyFill="1" applyAlignment="1" applyProtection="1">
      <alignment horizontal="left" wrapText="1" indent="2"/>
    </xf>
    <xf numFmtId="0" fontId="0" fillId="2" borderId="0" xfId="0" applyFill="1" applyAlignment="1" applyProtection="1">
      <alignment horizontal="left" wrapText="1" indent="3"/>
    </xf>
    <xf numFmtId="44" fontId="0" fillId="0" borderId="4" xfId="2" applyFont="1" applyFill="1" applyBorder="1" applyProtection="1"/>
    <xf numFmtId="0" fontId="4" fillId="2" borderId="0" xfId="0" applyFont="1" applyFill="1" applyAlignment="1" applyProtection="1">
      <alignment horizontal="left" wrapText="1" indent="3"/>
    </xf>
    <xf numFmtId="0" fontId="0" fillId="2" borderId="0" xfId="0" applyFill="1" applyAlignment="1" applyProtection="1">
      <alignment horizontal="left" wrapText="1" indent="4"/>
    </xf>
    <xf numFmtId="0" fontId="9" fillId="2" borderId="0" xfId="0" applyFont="1" applyFill="1" applyAlignment="1" applyProtection="1">
      <alignment horizontal="right" wrapText="1" indent="3"/>
    </xf>
    <xf numFmtId="0" fontId="0" fillId="2" borderId="0" xfId="0" applyFill="1" applyAlignment="1" applyProtection="1">
      <alignment horizontal="left" indent="4"/>
    </xf>
    <xf numFmtId="0" fontId="9" fillId="2" borderId="0" xfId="0" applyFont="1" applyFill="1" applyAlignment="1" applyProtection="1">
      <alignment horizontal="left" indent="4"/>
    </xf>
    <xf numFmtId="0" fontId="0" fillId="2" borderId="0" xfId="0" applyFill="1" applyBorder="1" applyAlignment="1" applyProtection="1">
      <alignment horizontal="left"/>
    </xf>
    <xf numFmtId="0" fontId="6" fillId="2" borderId="0" xfId="0" applyFont="1" applyFill="1" applyAlignment="1" applyProtection="1">
      <alignment horizontal="left" wrapText="1" indent="3"/>
    </xf>
    <xf numFmtId="0" fontId="9" fillId="2" borderId="0" xfId="0" applyFont="1" applyFill="1" applyAlignment="1" applyProtection="1">
      <alignment horizontal="right" wrapText="1" indent="2"/>
    </xf>
    <xf numFmtId="44" fontId="0" fillId="2" borderId="15" xfId="2" applyFont="1" applyFill="1" applyBorder="1" applyProtection="1"/>
    <xf numFmtId="44" fontId="6" fillId="2" borderId="5" xfId="2" applyFont="1" applyFill="1" applyBorder="1" applyProtection="1"/>
    <xf numFmtId="0" fontId="0" fillId="2" borderId="0" xfId="0" applyFill="1" applyBorder="1" applyAlignment="1" applyProtection="1">
      <alignment horizontal="left" wrapText="1" indent="3"/>
    </xf>
    <xf numFmtId="0" fontId="6" fillId="2" borderId="0" xfId="0" applyFont="1" applyFill="1" applyBorder="1" applyAlignment="1" applyProtection="1">
      <alignment horizontal="left" wrapText="1" indent="3"/>
    </xf>
    <xf numFmtId="0" fontId="6" fillId="2" borderId="0" xfId="0" applyFont="1" applyFill="1" applyBorder="1" applyAlignment="1" applyProtection="1">
      <alignment horizontal="left" indent="3"/>
    </xf>
    <xf numFmtId="0" fontId="10" fillId="4" borderId="0" xfId="0" applyFont="1" applyFill="1" applyBorder="1" applyAlignment="1" applyProtection="1">
      <alignment horizontal="right" wrapText="1"/>
    </xf>
    <xf numFmtId="0" fontId="4" fillId="2" borderId="0" xfId="0" applyFont="1" applyFill="1" applyAlignment="1" applyProtection="1">
      <alignment horizontal="left" wrapText="1" indent="1"/>
    </xf>
    <xf numFmtId="0" fontId="11" fillId="5" borderId="14" xfId="9" applyFont="1" applyBorder="1" applyProtection="1">
      <alignment wrapText="1"/>
    </xf>
    <xf numFmtId="0" fontId="4" fillId="6" borderId="2" xfId="5" applyFont="1" applyFill="1" applyProtection="1"/>
    <xf numFmtId="0" fontId="9" fillId="4" borderId="0" xfId="0" applyFont="1" applyFill="1" applyAlignment="1" applyProtection="1">
      <alignment wrapText="1"/>
    </xf>
    <xf numFmtId="0" fontId="4" fillId="6" borderId="2" xfId="0" applyFont="1" applyFill="1" applyBorder="1" applyAlignment="1" applyProtection="1">
      <alignment wrapText="1"/>
    </xf>
    <xf numFmtId="0" fontId="11" fillId="0" borderId="0" xfId="0" applyFont="1" applyFill="1" applyBorder="1" applyAlignment="1" applyProtection="1">
      <alignment wrapText="1"/>
    </xf>
    <xf numFmtId="0" fontId="26" fillId="5" borderId="0" xfId="0" applyFont="1" applyFill="1" applyBorder="1" applyAlignment="1" applyProtection="1">
      <alignment horizontal="left" wrapText="1"/>
    </xf>
    <xf numFmtId="0" fontId="26" fillId="0" borderId="0" xfId="0" applyFont="1" applyFill="1" applyBorder="1" applyAlignment="1" applyProtection="1">
      <alignment horizontal="left" wrapText="1"/>
    </xf>
    <xf numFmtId="0" fontId="0" fillId="0" borderId="0" xfId="0" applyAlignment="1" applyProtection="1">
      <alignment wrapText="1"/>
    </xf>
    <xf numFmtId="0" fontId="0" fillId="0" borderId="0" xfId="0" applyProtection="1"/>
    <xf numFmtId="44" fontId="10" fillId="0" borderId="0" xfId="2" applyFont="1" applyFill="1" applyBorder="1" applyProtection="1"/>
    <xf numFmtId="44" fontId="0" fillId="2" borderId="0" xfId="2" applyFont="1" applyFill="1" applyAlignment="1" applyProtection="1">
      <alignment horizontal="left" vertical="center" wrapText="1" indent="2"/>
    </xf>
    <xf numFmtId="0" fontId="1" fillId="2" borderId="0" xfId="0" applyFont="1" applyFill="1" applyAlignment="1" applyProtection="1">
      <alignment horizontal="left" wrapText="1" indent="1"/>
    </xf>
    <xf numFmtId="0" fontId="1" fillId="0" borderId="0" xfId="0" applyFont="1" applyFill="1" applyAlignment="1" applyProtection="1">
      <alignment horizontal="left" wrapText="1" indent="1"/>
    </xf>
    <xf numFmtId="0" fontId="1" fillId="3" borderId="4" xfId="0" applyFont="1" applyFill="1" applyBorder="1" applyAlignment="1" applyProtection="1">
      <alignment horizontal="center"/>
      <protection locked="0"/>
    </xf>
    <xf numFmtId="0" fontId="1" fillId="2" borderId="0" xfId="0" applyFont="1" applyFill="1" applyAlignment="1" applyProtection="1">
      <alignment horizontal="left" wrapText="1" indent="4"/>
    </xf>
    <xf numFmtId="0" fontId="1" fillId="2" borderId="0" xfId="0" applyFont="1" applyFill="1" applyAlignment="1" applyProtection="1">
      <alignment horizontal="left"/>
    </xf>
    <xf numFmtId="0" fontId="1" fillId="0" borderId="0" xfId="0" applyFont="1" applyFill="1" applyBorder="1"/>
    <xf numFmtId="0" fontId="21" fillId="7" borderId="20" xfId="6" applyFont="1" applyFill="1" applyBorder="1" applyAlignment="1" applyProtection="1">
      <alignment horizontal="center"/>
    </xf>
    <xf numFmtId="0" fontId="21" fillId="7" borderId="21" xfId="6" applyFont="1" applyFill="1" applyBorder="1" applyAlignment="1" applyProtection="1">
      <alignment horizontal="center"/>
    </xf>
    <xf numFmtId="0" fontId="21" fillId="7" borderId="22" xfId="6" applyFont="1" applyFill="1" applyBorder="1" applyAlignment="1" applyProtection="1">
      <alignment horizontal="center"/>
    </xf>
    <xf numFmtId="0" fontId="0" fillId="3" borderId="17" xfId="0" applyFill="1" applyBorder="1" applyAlignment="1" applyProtection="1">
      <alignment vertical="top" wrapText="1"/>
      <protection locked="0"/>
    </xf>
    <xf numFmtId="0" fontId="0" fillId="3" borderId="18" xfId="0"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0" fillId="3" borderId="17"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9" fillId="2" borderId="0" xfId="0" applyFont="1" applyFill="1" applyAlignment="1" applyProtection="1">
      <alignment wrapText="1"/>
    </xf>
    <xf numFmtId="0" fontId="9" fillId="0" borderId="0" xfId="0" applyFont="1" applyAlignment="1" applyProtection="1">
      <alignment wrapText="1"/>
    </xf>
    <xf numFmtId="0" fontId="9" fillId="0" borderId="0" xfId="0" applyFont="1" applyFill="1" applyAlignment="1" applyProtection="1">
      <alignment horizontal="left"/>
    </xf>
    <xf numFmtId="0" fontId="0" fillId="0" borderId="0" xfId="0" applyAlignment="1" applyProtection="1"/>
    <xf numFmtId="44" fontId="27" fillId="2" borderId="6" xfId="2" applyFont="1" applyFill="1" applyBorder="1" applyAlignment="1" applyProtection="1">
      <alignment horizontal="left" wrapText="1"/>
    </xf>
    <xf numFmtId="0" fontId="0" fillId="0" borderId="0" xfId="0" applyAlignment="1" applyProtection="1">
      <alignment horizontal="left" wrapText="1"/>
    </xf>
    <xf numFmtId="0" fontId="0" fillId="6" borderId="0" xfId="0" applyFill="1" applyBorder="1" applyAlignment="1" applyProtection="1">
      <alignment horizontal="right" wrapText="1"/>
    </xf>
    <xf numFmtId="0" fontId="3" fillId="2" borderId="0" xfId="0" applyFont="1" applyFill="1" applyAlignment="1" applyProtection="1">
      <alignment horizontal="center"/>
    </xf>
    <xf numFmtId="0" fontId="1" fillId="2" borderId="0" xfId="0" applyFont="1" applyFill="1" applyAlignment="1" applyProtection="1">
      <alignment wrapText="1"/>
    </xf>
    <xf numFmtId="0" fontId="0" fillId="2" borderId="0" xfId="0" applyFill="1" applyAlignment="1" applyProtection="1">
      <alignment wrapText="1"/>
    </xf>
    <xf numFmtId="0" fontId="13" fillId="0" borderId="0" xfId="6" applyFont="1" applyFill="1" applyBorder="1" applyAlignment="1" applyProtection="1">
      <alignment horizontal="center" vertical="center" wrapText="1"/>
    </xf>
    <xf numFmtId="0" fontId="0" fillId="2" borderId="0" xfId="0" applyFill="1" applyBorder="1" applyAlignment="1" applyProtection="1">
      <alignment horizontal="left" wrapText="1"/>
    </xf>
    <xf numFmtId="0" fontId="0" fillId="2" borderId="0" xfId="0" applyFill="1" applyAlignment="1" applyProtection="1">
      <alignment vertical="top" wrapText="1"/>
    </xf>
    <xf numFmtId="0" fontId="0" fillId="0" borderId="0" xfId="0" applyAlignment="1" applyProtection="1">
      <alignment vertical="top" wrapText="1"/>
    </xf>
    <xf numFmtId="0" fontId="6" fillId="2" borderId="0" xfId="0" applyFont="1" applyFill="1" applyAlignment="1" applyProtection="1">
      <alignment horizontal="left" wrapText="1"/>
    </xf>
    <xf numFmtId="0" fontId="11" fillId="3" borderId="0" xfId="0" applyFont="1" applyFill="1" applyAlignment="1" applyProtection="1">
      <alignment vertical="top" wrapText="1"/>
    </xf>
    <xf numFmtId="0" fontId="8" fillId="3" borderId="0" xfId="0" applyFont="1" applyFill="1" applyAlignment="1" applyProtection="1">
      <alignment vertical="top" wrapText="1"/>
    </xf>
    <xf numFmtId="0" fontId="20" fillId="2" borderId="0" xfId="0" applyFont="1" applyFill="1" applyAlignment="1">
      <alignment horizontal="center" vertical="top"/>
    </xf>
    <xf numFmtId="0" fontId="0" fillId="8" borderId="23" xfId="0" applyFill="1" applyBorder="1"/>
    <xf numFmtId="0" fontId="0" fillId="8" borderId="24" xfId="0" applyFill="1" applyBorder="1"/>
    <xf numFmtId="0" fontId="0" fillId="8" borderId="25" xfId="0" applyFill="1" applyBorder="1"/>
    <xf numFmtId="0" fontId="23" fillId="2" borderId="0" xfId="0" applyFont="1" applyFill="1" applyAlignment="1">
      <alignment wrapText="1"/>
    </xf>
    <xf numFmtId="0" fontId="17" fillId="2" borderId="0" xfId="0" applyFont="1" applyFill="1" applyAlignment="1">
      <alignment wrapText="1"/>
    </xf>
    <xf numFmtId="0" fontId="24" fillId="2" borderId="26" xfId="0" applyFont="1" applyFill="1" applyBorder="1" applyAlignment="1">
      <alignment vertical="center" wrapText="1"/>
    </xf>
    <xf numFmtId="0" fontId="9" fillId="2" borderId="0" xfId="0" applyFont="1" applyFill="1"/>
    <xf numFmtId="0" fontId="4" fillId="2" borderId="0" xfId="0" applyFont="1" applyFill="1"/>
    <xf numFmtId="44" fontId="4" fillId="3" borderId="1" xfId="4" applyFont="1" applyBorder="1"/>
    <xf numFmtId="44" fontId="4" fillId="3" borderId="1" xfId="4" applyBorder="1"/>
    <xf numFmtId="0" fontId="1" fillId="0" borderId="0" xfId="0" applyFont="1" applyAlignment="1">
      <alignment wrapText="1"/>
    </xf>
    <xf numFmtId="0" fontId="0" fillId="0" borderId="0" xfId="0" applyAlignment="1">
      <alignment wrapText="1"/>
    </xf>
    <xf numFmtId="44" fontId="4" fillId="3" borderId="1" xfId="4" applyFont="1" applyFill="1" applyBorder="1"/>
    <xf numFmtId="44" fontId="4" fillId="3" borderId="1" xfId="4" applyFill="1" applyBorder="1"/>
    <xf numFmtId="0" fontId="13" fillId="9" borderId="27" xfId="6" applyFont="1" applyFill="1" applyBorder="1" applyAlignment="1" applyProtection="1">
      <alignment horizontal="center" vertical="center"/>
    </xf>
    <xf numFmtId="0" fontId="13" fillId="9" borderId="28" xfId="6" applyFont="1" applyFill="1" applyBorder="1" applyAlignment="1" applyProtection="1">
      <alignment horizontal="center" vertical="center"/>
    </xf>
  </cellXfs>
  <cellStyles count="10">
    <cellStyle name="Comma" xfId="1" builtinId="3"/>
    <cellStyle name="Currency" xfId="2" builtinId="4"/>
    <cellStyle name="H1" xfId="3"/>
    <cellStyle name="H2" xfId="4"/>
    <cellStyle name="H3" xfId="5"/>
    <cellStyle name="Hyperlink" xfId="6" builtinId="8"/>
    <cellStyle name="Normal" xfId="0" builtinId="0"/>
    <cellStyle name="Percent" xfId="7" builtinId="5"/>
    <cellStyle name="Result" xfId="8"/>
    <cellStyle name="Test_Result"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9"/>
  <sheetViews>
    <sheetView tabSelected="1" zoomScaleNormal="100" zoomScaleSheetLayoutView="100" workbookViewId="0">
      <pane ySplit="1" topLeftCell="A122" activePane="bottomLeft" state="frozenSplit"/>
      <selection pane="bottomLeft" activeCell="B63" sqref="B63"/>
    </sheetView>
  </sheetViews>
  <sheetFormatPr defaultColWidth="2.109375" defaultRowHeight="13.2" outlineLevelRow="1" x14ac:dyDescent="0.25"/>
  <cols>
    <col min="1" max="1" width="60.6640625" style="10" customWidth="1"/>
    <col min="2" max="2" width="18.6640625" customWidth="1"/>
    <col min="3" max="3" width="13.6640625" customWidth="1"/>
    <col min="4" max="4" width="53.33203125" customWidth="1"/>
    <col min="5" max="5" width="13.6640625" style="34" hidden="1" customWidth="1"/>
    <col min="6" max="6" width="10.88671875" style="11" customWidth="1"/>
    <col min="7" max="7" width="9.44140625" style="11" customWidth="1"/>
    <col min="8" max="8" width="9.5546875" style="11" customWidth="1"/>
    <col min="9" max="9" width="9.5546875" style="11" hidden="1" customWidth="1"/>
    <col min="10" max="10" width="9.33203125" style="145" hidden="1" customWidth="1"/>
    <col min="11" max="11" width="2.109375" style="11" hidden="1" customWidth="1"/>
    <col min="12" max="28" width="9.109375" style="11" customWidth="1"/>
    <col min="29" max="29" width="1.44140625" style="11" customWidth="1"/>
    <col min="30" max="39" width="9.109375" style="11" customWidth="1"/>
    <col min="40" max="40" width="0.6640625" style="11" customWidth="1"/>
    <col min="41" max="48" width="9.109375" style="11" customWidth="1"/>
    <col min="49" max="49" width="1.5546875" style="11" customWidth="1"/>
    <col min="50" max="59" width="9.109375" style="11" customWidth="1"/>
    <col min="60" max="60" width="2.5546875" style="11" customWidth="1"/>
    <col min="61" max="70" width="9.109375" style="11" customWidth="1"/>
    <col min="71" max="71" width="2.5546875" style="11" customWidth="1"/>
    <col min="72" max="81" width="9.109375" style="11" customWidth="1"/>
    <col min="82" max="82" width="3.44140625" style="11" customWidth="1"/>
    <col min="83" max="92" width="9.109375" style="11" customWidth="1"/>
    <col min="93" max="93" width="2" style="11" customWidth="1"/>
    <col min="94" max="103" width="9.109375" style="11" customWidth="1"/>
    <col min="104" max="104" width="1.6640625" style="11" customWidth="1"/>
    <col min="105" max="114" width="9.109375" style="11" customWidth="1"/>
    <col min="115" max="115" width="2" style="11" customWidth="1"/>
    <col min="116" max="125" width="9.109375" style="11" customWidth="1"/>
    <col min="126" max="126" width="1.44140625" style="11" customWidth="1"/>
    <col min="127" max="135" width="9.109375" style="11" customWidth="1"/>
    <col min="136" max="136" width="6.6640625" style="11" customWidth="1"/>
    <col min="137" max="146" width="9.109375" style="11" customWidth="1"/>
    <col min="147" max="147" width="3.44140625" style="11" customWidth="1"/>
    <col min="148" max="157" width="9.109375" style="11" customWidth="1"/>
    <col min="158" max="158" width="0.6640625" style="11" customWidth="1"/>
    <col min="159" max="168" width="9.109375" style="11" customWidth="1"/>
    <col min="169" max="169" width="0.5546875" style="11" customWidth="1"/>
    <col min="170" max="179" width="9.109375" style="11" customWidth="1"/>
    <col min="180" max="180" width="2" style="11" customWidth="1"/>
    <col min="181" max="190" width="9.109375" style="11" customWidth="1"/>
    <col min="191" max="191" width="1.5546875" style="11" customWidth="1"/>
    <col min="192" max="200" width="9.109375" style="11" customWidth="1"/>
    <col min="201" max="201" width="0.44140625" style="11" customWidth="1"/>
    <col min="202" max="211" width="9.109375" style="11" customWidth="1"/>
    <col min="212" max="212" width="1.33203125" style="11" customWidth="1"/>
    <col min="213" max="222" width="9.109375" style="11" customWidth="1"/>
    <col min="223" max="223" width="3.33203125" style="11" customWidth="1"/>
    <col min="224" max="229" width="9.109375" style="11" customWidth="1"/>
    <col min="230" max="230" width="1.109375" style="11" customWidth="1"/>
    <col min="231" max="236" width="9.109375" style="11" customWidth="1"/>
    <col min="237" max="237" width="2.88671875" style="11" customWidth="1"/>
    <col min="238" max="241" width="9.109375" style="11" customWidth="1"/>
    <col min="242" max="242" width="4" style="11" customWidth="1"/>
    <col min="243" max="248" width="9.109375" style="11" customWidth="1"/>
    <col min="249" max="16384" width="2.109375" style="11"/>
  </cols>
  <sheetData>
    <row r="1" spans="1:10" s="26" customFormat="1" ht="30" customHeight="1" x14ac:dyDescent="0.4">
      <c r="A1" s="253" t="s">
        <v>188</v>
      </c>
      <c r="B1" s="253"/>
      <c r="C1" s="253"/>
      <c r="D1" s="253"/>
      <c r="E1" s="107" t="s">
        <v>111</v>
      </c>
      <c r="J1" s="142"/>
    </row>
    <row r="2" spans="1:10" ht="20.399999999999999" x14ac:dyDescent="0.35">
      <c r="A2" s="235"/>
      <c r="B2" s="160"/>
      <c r="C2" s="161"/>
      <c r="D2" s="162"/>
      <c r="E2" s="32"/>
      <c r="F2" s="143"/>
      <c r="G2" s="143"/>
    </row>
    <row r="3" spans="1:10" ht="138" customHeight="1" x14ac:dyDescent="0.25">
      <c r="A3" s="254" t="s">
        <v>189</v>
      </c>
      <c r="B3" s="255"/>
      <c r="C3" s="255"/>
      <c r="D3" s="255"/>
      <c r="E3" s="33"/>
      <c r="G3" s="236"/>
    </row>
    <row r="4" spans="1:10" ht="39.75" customHeight="1" x14ac:dyDescent="0.25">
      <c r="A4" s="257" t="s">
        <v>167</v>
      </c>
      <c r="B4" s="257"/>
      <c r="C4" s="257"/>
      <c r="D4" s="257"/>
      <c r="E4" s="33"/>
    </row>
    <row r="5" spans="1:10" x14ac:dyDescent="0.25">
      <c r="A5" s="256"/>
      <c r="B5" s="256"/>
      <c r="C5" s="256"/>
      <c r="D5" s="256"/>
      <c r="E5" s="108"/>
    </row>
    <row r="6" spans="1:10" x14ac:dyDescent="0.25">
      <c r="A6" s="261" t="s">
        <v>168</v>
      </c>
      <c r="B6" s="262"/>
      <c r="C6" s="262"/>
      <c r="D6" s="262"/>
    </row>
    <row r="7" spans="1:10" s="26" customFormat="1" x14ac:dyDescent="0.25">
      <c r="A7" s="262"/>
      <c r="B7" s="262"/>
      <c r="C7" s="262"/>
      <c r="D7" s="262"/>
      <c r="E7" s="31"/>
      <c r="J7" s="142"/>
    </row>
    <row r="8" spans="1:10" x14ac:dyDescent="0.25">
      <c r="A8" s="163"/>
      <c r="B8" s="55"/>
      <c r="C8" s="55"/>
      <c r="D8" s="55"/>
      <c r="E8" s="21"/>
    </row>
    <row r="9" spans="1:10" x14ac:dyDescent="0.25">
      <c r="A9" s="164" t="s">
        <v>152</v>
      </c>
      <c r="B9" s="243"/>
      <c r="C9" s="244"/>
      <c r="D9" s="245"/>
      <c r="E9" s="21"/>
    </row>
    <row r="10" spans="1:10" x14ac:dyDescent="0.25">
      <c r="A10" s="164" t="s">
        <v>153</v>
      </c>
      <c r="B10" s="243"/>
      <c r="C10" s="244"/>
      <c r="D10" s="245"/>
      <c r="E10" s="21"/>
    </row>
    <row r="11" spans="1:10" ht="38.25" customHeight="1" x14ac:dyDescent="0.25">
      <c r="A11" s="164" t="s">
        <v>154</v>
      </c>
      <c r="B11" s="240"/>
      <c r="C11" s="241"/>
      <c r="D11" s="242"/>
      <c r="E11" s="21"/>
    </row>
    <row r="12" spans="1:10" s="144" customFormat="1" ht="16.2" thickBot="1" x14ac:dyDescent="0.35">
      <c r="A12" s="165" t="s">
        <v>105</v>
      </c>
      <c r="B12" s="166"/>
      <c r="C12" s="166"/>
      <c r="D12" s="166"/>
      <c r="E12" s="86"/>
      <c r="J12" s="151"/>
    </row>
    <row r="13" spans="1:10" x14ac:dyDescent="0.25">
      <c r="A13" s="167"/>
      <c r="B13" s="55"/>
      <c r="C13" s="55"/>
      <c r="D13" s="55"/>
      <c r="E13" s="38"/>
    </row>
    <row r="14" spans="1:10" ht="26.4" outlineLevel="1" x14ac:dyDescent="0.25">
      <c r="A14" s="231" t="s">
        <v>179</v>
      </c>
      <c r="B14" s="233"/>
      <c r="C14" s="57"/>
      <c r="D14" s="58"/>
      <c r="E14" s="21"/>
      <c r="J14" s="145">
        <f>IF(B14="y",1,0)</f>
        <v>0</v>
      </c>
    </row>
    <row r="15" spans="1:10" outlineLevel="1" x14ac:dyDescent="0.25">
      <c r="A15" s="169"/>
      <c r="B15" s="57"/>
      <c r="C15" s="55"/>
      <c r="D15" s="55"/>
      <c r="E15" s="21"/>
      <c r="J15" s="145" t="s">
        <v>140</v>
      </c>
    </row>
    <row r="16" spans="1:10" s="146" customFormat="1" ht="16.2" thickBot="1" x14ac:dyDescent="0.35">
      <c r="A16" s="170" t="s">
        <v>114</v>
      </c>
      <c r="B16" s="56"/>
      <c r="C16" s="56"/>
      <c r="D16" s="56"/>
      <c r="E16" s="40"/>
      <c r="J16" s="152"/>
    </row>
    <row r="17" spans="1:10" outlineLevel="1" x14ac:dyDescent="0.25">
      <c r="A17" s="169" t="s">
        <v>170</v>
      </c>
      <c r="B17" s="55"/>
      <c r="C17" s="59" t="s">
        <v>129</v>
      </c>
      <c r="D17" s="55"/>
      <c r="E17" s="21"/>
      <c r="G17" s="147"/>
    </row>
    <row r="18" spans="1:10" outlineLevel="1" x14ac:dyDescent="0.25">
      <c r="A18" s="171" t="s">
        <v>1</v>
      </c>
      <c r="B18" s="127"/>
      <c r="C18" s="61">
        <f>B18</f>
        <v>0</v>
      </c>
      <c r="D18" s="58" t="str">
        <f>IF(AND((B18&gt;0),(B19&gt;0)), "Do not enter the same income more than once!", "")</f>
        <v/>
      </c>
      <c r="E18" s="21"/>
      <c r="G18" s="147"/>
    </row>
    <row r="19" spans="1:10" outlineLevel="1" x14ac:dyDescent="0.25">
      <c r="A19" s="171" t="s">
        <v>0</v>
      </c>
      <c r="B19" s="127"/>
      <c r="C19" s="60">
        <f>B19*4.333</f>
        <v>0</v>
      </c>
      <c r="D19" s="58" t="str">
        <f>IF(AND((B18&gt;0),(B19&gt;0)), "Do not enter the same income more than once!", "")</f>
        <v/>
      </c>
      <c r="E19" s="21"/>
      <c r="G19" s="147"/>
    </row>
    <row r="20" spans="1:10" s="105" customFormat="1" outlineLevel="1" x14ac:dyDescent="0.25">
      <c r="A20" s="172" t="s">
        <v>37</v>
      </c>
      <c r="B20" s="28">
        <f>SUM(C18:C19)</f>
        <v>0</v>
      </c>
      <c r="C20" s="28"/>
      <c r="D20" s="29"/>
      <c r="E20" s="30"/>
      <c r="G20" s="106"/>
      <c r="J20" s="153"/>
    </row>
    <row r="21" spans="1:10" s="105" customFormat="1" outlineLevel="1" x14ac:dyDescent="0.25">
      <c r="A21" s="169" t="s">
        <v>169</v>
      </c>
      <c r="B21" s="173"/>
      <c r="C21" s="59" t="s">
        <v>130</v>
      </c>
      <c r="D21" s="84"/>
      <c r="E21" s="30"/>
      <c r="G21" s="106"/>
      <c r="J21" s="153"/>
    </row>
    <row r="22" spans="1:10" s="105" customFormat="1" outlineLevel="1" x14ac:dyDescent="0.25">
      <c r="A22" s="171" t="s">
        <v>1</v>
      </c>
      <c r="B22" s="127"/>
      <c r="C22" s="61">
        <f>B22</f>
        <v>0</v>
      </c>
      <c r="D22" s="58" t="str">
        <f>IF((AND(B23&gt;0, B22&gt;0)), "Do not enter the same income more than once!", "")</f>
        <v/>
      </c>
      <c r="E22" s="30"/>
      <c r="G22" s="106"/>
      <c r="J22" s="153"/>
    </row>
    <row r="23" spans="1:10" s="105" customFormat="1" outlineLevel="1" x14ac:dyDescent="0.25">
      <c r="A23" s="171" t="s">
        <v>0</v>
      </c>
      <c r="B23" s="127"/>
      <c r="C23" s="60">
        <f>B23*4.333</f>
        <v>0</v>
      </c>
      <c r="D23" s="58" t="str">
        <f>IF((AND(B22&gt;0, B23&gt;0)), "Do not enter the same income more than once!", "")</f>
        <v/>
      </c>
      <c r="E23" s="30"/>
      <c r="G23" s="106"/>
      <c r="J23" s="153"/>
    </row>
    <row r="24" spans="1:10" outlineLevel="1" x14ac:dyDescent="0.25">
      <c r="A24" s="174" t="s">
        <v>79</v>
      </c>
      <c r="B24" s="85">
        <f>SUM(C22:C23)</f>
        <v>0</v>
      </c>
      <c r="C24" s="27"/>
      <c r="D24" s="27"/>
      <c r="E24" s="21"/>
      <c r="G24" s="147"/>
    </row>
    <row r="25" spans="1:10" ht="12" customHeight="1" outlineLevel="1" x14ac:dyDescent="0.25">
      <c r="A25" s="175"/>
      <c r="B25" s="229"/>
      <c r="C25" s="157"/>
      <c r="D25" s="157"/>
      <c r="E25" s="114"/>
      <c r="G25" s="147"/>
    </row>
    <row r="26" spans="1:10" ht="13.8" outlineLevel="1" thickBot="1" x14ac:dyDescent="0.3">
      <c r="A26" s="175" t="s">
        <v>180</v>
      </c>
      <c r="B26" s="127"/>
      <c r="C26" s="158">
        <f>B26</f>
        <v>0</v>
      </c>
      <c r="D26" s="157"/>
      <c r="E26" s="21"/>
      <c r="G26" s="147"/>
    </row>
    <row r="27" spans="1:10" s="148" customFormat="1" outlineLevel="1" x14ac:dyDescent="0.25">
      <c r="A27" s="176" t="s">
        <v>151</v>
      </c>
      <c r="B27" s="177">
        <f>SUM((B20+B24)-B26)</f>
        <v>0</v>
      </c>
      <c r="C27" s="124"/>
      <c r="D27" s="27"/>
      <c r="E27" s="36"/>
      <c r="J27" s="153"/>
    </row>
    <row r="28" spans="1:10" ht="13.8" outlineLevel="1" thickBot="1" x14ac:dyDescent="0.3">
      <c r="A28" s="178"/>
      <c r="B28" s="179"/>
      <c r="C28" s="55"/>
      <c r="D28" s="55"/>
      <c r="E28" s="21"/>
      <c r="J28" s="145" t="e">
        <f>IF(B27&lt;=#REF!,1,0)</f>
        <v>#REF!</v>
      </c>
    </row>
    <row r="29" spans="1:10" ht="16.2" outlineLevel="1" thickBot="1" x14ac:dyDescent="0.35">
      <c r="A29" s="180" t="s">
        <v>181</v>
      </c>
      <c r="B29" s="128"/>
      <c r="C29" s="55"/>
      <c r="D29" s="55"/>
      <c r="E29" s="21"/>
    </row>
    <row r="30" spans="1:10" outlineLevel="1" x14ac:dyDescent="0.25">
      <c r="A30" s="181"/>
      <c r="B30" s="61"/>
      <c r="C30" s="62"/>
      <c r="D30" s="62"/>
      <c r="E30" s="21"/>
      <c r="J30" s="145" t="e">
        <f>IF(#REF!="yes",1,0)</f>
        <v>#REF!</v>
      </c>
    </row>
    <row r="31" spans="1:10" outlineLevel="1" x14ac:dyDescent="0.25">
      <c r="A31" s="182" t="s">
        <v>182</v>
      </c>
      <c r="B31" s="63" t="e">
        <f>IF(HH_SIZE&lt;=8,
 LOOKUP(HH_SIZE,'SNAP numbers -inform calc'!A22:B29),
 'SNAP numbers -inform calc'!B29+((HH_SIZE-8)*'SNAP numbers -inform calc'!B30))</f>
        <v>#N/A</v>
      </c>
      <c r="C31" s="55"/>
      <c r="D31" s="55"/>
      <c r="E31" s="21"/>
    </row>
    <row r="32" spans="1:10" outlineLevel="1" x14ac:dyDescent="0.25">
      <c r="A32" s="183" t="s">
        <v>144</v>
      </c>
      <c r="B32" s="184" t="e">
        <f>IF(AND((B27&gt;B31),(B14="y")),"Yes, assets must be &lt;=$3,750","no")</f>
        <v>#N/A</v>
      </c>
      <c r="C32" s="55"/>
      <c r="D32" s="126"/>
      <c r="E32" s="21"/>
    </row>
    <row r="33" spans="1:10" outlineLevel="1" x14ac:dyDescent="0.25">
      <c r="A33" s="232" t="s">
        <v>162</v>
      </c>
      <c r="B33" s="184" t="e">
        <f>IF(AND((B27&gt;B31),(B14="y")),"Yes","no")</f>
        <v>#N/A</v>
      </c>
      <c r="C33" s="55"/>
      <c r="D33" s="126"/>
      <c r="E33" s="21"/>
    </row>
    <row r="34" spans="1:10" ht="13.8" outlineLevel="1" thickBot="1" x14ac:dyDescent="0.3">
      <c r="A34" s="168"/>
      <c r="B34" s="185"/>
      <c r="C34" s="186"/>
      <c r="D34" s="55"/>
      <c r="E34" s="21"/>
    </row>
    <row r="35" spans="1:10" s="102" customFormat="1" ht="16.8" thickTop="1" thickBot="1" x14ac:dyDescent="0.35">
      <c r="A35" s="187" t="s">
        <v>115</v>
      </c>
      <c r="B35" s="188" t="e">
        <f>IF(B14="y","PASSED",(IF(B27&lt;=B31,"PASSED","FAILED")))</f>
        <v>#N/A</v>
      </c>
      <c r="C35" s="125" t="e">
        <f>IF(B35="FAILED", "STOP; do not continue", "")</f>
        <v>#N/A</v>
      </c>
      <c r="D35" s="138"/>
      <c r="E35" s="39"/>
      <c r="J35" s="145" t="e">
        <f>IF(#REF!="y",1,0)</f>
        <v>#REF!</v>
      </c>
    </row>
    <row r="36" spans="1:10" ht="13.8" thickTop="1" x14ac:dyDescent="0.25">
      <c r="A36" s="189"/>
      <c r="B36" s="190"/>
      <c r="C36" s="55"/>
      <c r="D36" s="55"/>
      <c r="E36" s="21"/>
      <c r="J36" s="145" t="e">
        <f>IF(#REF!="y",1,0)</f>
        <v>#REF!</v>
      </c>
    </row>
    <row r="37" spans="1:10" s="102" customFormat="1" ht="16.2" thickBot="1" x14ac:dyDescent="0.35">
      <c r="A37" s="191" t="s">
        <v>163</v>
      </c>
      <c r="B37" s="64"/>
      <c r="C37" s="64"/>
      <c r="D37" s="64"/>
      <c r="E37" s="41"/>
      <c r="J37" s="145">
        <f>IF(B14="y",1,0)</f>
        <v>0</v>
      </c>
    </row>
    <row r="38" spans="1:10" s="26" customFormat="1" ht="15.6" outlineLevel="1" x14ac:dyDescent="0.3">
      <c r="A38" s="192" t="s">
        <v>116</v>
      </c>
      <c r="B38" s="132"/>
      <c r="C38" s="132"/>
      <c r="D38" s="132"/>
      <c r="E38" s="35" t="s">
        <v>35</v>
      </c>
      <c r="J38" s="154" t="e">
        <f>SUM(J35:J37)</f>
        <v>#REF!</v>
      </c>
    </row>
    <row r="39" spans="1:10" outlineLevel="1" x14ac:dyDescent="0.25">
      <c r="A39" s="171"/>
      <c r="B39" s="55"/>
      <c r="C39" s="55"/>
      <c r="D39" s="55"/>
      <c r="E39" s="21"/>
      <c r="J39" s="142"/>
    </row>
    <row r="40" spans="1:10" s="149" customFormat="1" outlineLevel="1" x14ac:dyDescent="0.25">
      <c r="A40" s="193" t="s">
        <v>117</v>
      </c>
      <c r="B40" s="24" t="e">
        <f>IF(HH_SIZE&lt;6, LOOKUP(HH_SIZE, 'SNAP numbers -inform calc'!A34:B38), stddeduct_6over)</f>
        <v>#N/A</v>
      </c>
      <c r="C40" s="22"/>
      <c r="D40" s="22"/>
      <c r="E40" s="37" t="s">
        <v>27</v>
      </c>
      <c r="J40" s="145"/>
    </row>
    <row r="41" spans="1:10" outlineLevel="1" x14ac:dyDescent="0.25">
      <c r="A41" s="171"/>
      <c r="B41" s="55"/>
      <c r="C41" s="55"/>
      <c r="D41" s="55"/>
      <c r="E41" s="21"/>
      <c r="J41" s="155" t="e">
        <f>IF(#REF!=1,1,0)</f>
        <v>#REF!</v>
      </c>
    </row>
    <row r="42" spans="1:10" s="149" customFormat="1" outlineLevel="1" x14ac:dyDescent="0.25">
      <c r="A42" s="193" t="s">
        <v>118</v>
      </c>
      <c r="B42" s="24">
        <f>Earned_Income*earned_income_deduction</f>
        <v>0</v>
      </c>
      <c r="C42" s="23"/>
      <c r="D42" s="22"/>
      <c r="E42" s="37" t="s">
        <v>26</v>
      </c>
      <c r="J42" s="145" t="s">
        <v>140</v>
      </c>
    </row>
    <row r="43" spans="1:10" outlineLevel="1" x14ac:dyDescent="0.25">
      <c r="A43" s="171"/>
      <c r="B43" s="55"/>
      <c r="C43" s="55"/>
      <c r="D43" s="55"/>
      <c r="E43" s="21"/>
      <c r="J43" s="155"/>
    </row>
    <row r="44" spans="1:10" ht="30" customHeight="1" outlineLevel="1" x14ac:dyDescent="0.25">
      <c r="A44" s="230" t="str">
        <f>IF(B14="y", "Medical Expenses", "SKIP THIS Excess Medical Deduction section if no elder or disabled person in household")</f>
        <v>SKIP THIS Excess Medical Deduction section if no elder or disabled person in household</v>
      </c>
      <c r="B44" s="99"/>
      <c r="C44" s="250"/>
      <c r="D44" s="251"/>
      <c r="E44" s="21" t="s">
        <v>36</v>
      </c>
    </row>
    <row r="45" spans="1:10" outlineLevel="1" x14ac:dyDescent="0.25">
      <c r="A45" s="194"/>
      <c r="B45" s="195" t="str">
        <f>IF(B14="y","$35.00"," ")</f>
        <v xml:space="preserve"> </v>
      </c>
      <c r="C45" s="260" t="str">
        <f>IF(B14="y","Standard $155 deduction allowed if expenses are $35-$190/month. Actual amount minus $35' allowed if over $190/mo."," ")</f>
        <v xml:space="preserve"> </v>
      </c>
      <c r="D45" s="260"/>
      <c r="E45" s="21"/>
    </row>
    <row r="46" spans="1:10" s="149" customFormat="1" outlineLevel="1" x14ac:dyDescent="0.25">
      <c r="A46" s="196" t="s">
        <v>119</v>
      </c>
      <c r="B46" s="131">
        <f>IF(Household_SSI="y",IF(B44&gt;189.99,B44-B45,IF(B44-B45&lt;0,0,155)),0)</f>
        <v>0</v>
      </c>
      <c r="C46" s="260"/>
      <c r="D46" s="260"/>
      <c r="E46" s="37"/>
      <c r="J46" s="145"/>
    </row>
    <row r="47" spans="1:10" s="149" customFormat="1" outlineLevel="1" x14ac:dyDescent="0.25">
      <c r="A47" s="248"/>
      <c r="B47" s="249"/>
      <c r="C47" s="260"/>
      <c r="D47" s="260"/>
      <c r="E47" s="37"/>
      <c r="J47" s="155"/>
    </row>
    <row r="48" spans="1:10" outlineLevel="1" x14ac:dyDescent="0.25">
      <c r="A48" s="171"/>
      <c r="B48" s="197"/>
      <c r="C48" s="198"/>
      <c r="D48" s="198"/>
      <c r="E48" s="21"/>
      <c r="J48" s="155"/>
    </row>
    <row r="49" spans="1:10" ht="26.4" outlineLevel="1" x14ac:dyDescent="0.25">
      <c r="A49" s="171" t="s">
        <v>183</v>
      </c>
      <c r="B49" s="246" t="s">
        <v>131</v>
      </c>
      <c r="C49" s="247"/>
      <c r="D49" s="55"/>
      <c r="E49" s="21" t="s">
        <v>19</v>
      </c>
    </row>
    <row r="50" spans="1:10" ht="12.75" customHeight="1" outlineLevel="1" x14ac:dyDescent="0.25">
      <c r="A50" s="199" t="s">
        <v>107</v>
      </c>
      <c r="B50" s="127"/>
      <c r="C50" s="65" t="s">
        <v>34</v>
      </c>
      <c r="D50" s="258"/>
      <c r="E50" s="21"/>
    </row>
    <row r="51" spans="1:10" outlineLevel="1" x14ac:dyDescent="0.25">
      <c r="A51" s="199" t="s">
        <v>108</v>
      </c>
      <c r="B51" s="127"/>
      <c r="C51" s="65" t="s">
        <v>34</v>
      </c>
      <c r="D51" s="259"/>
      <c r="E51" s="21"/>
    </row>
    <row r="52" spans="1:10" outlineLevel="1" x14ac:dyDescent="0.25">
      <c r="A52" s="199" t="s">
        <v>109</v>
      </c>
      <c r="B52" s="127"/>
      <c r="C52" s="65" t="s">
        <v>34</v>
      </c>
      <c r="D52" s="259"/>
      <c r="E52" s="21"/>
    </row>
    <row r="53" spans="1:10" ht="13.8" outlineLevel="1" thickBot="1" x14ac:dyDescent="0.3">
      <c r="A53" s="199" t="s">
        <v>110</v>
      </c>
      <c r="B53" s="129"/>
      <c r="C53" s="65" t="s">
        <v>34</v>
      </c>
      <c r="D53" s="259"/>
      <c r="E53" s="21"/>
    </row>
    <row r="54" spans="1:10" s="149" customFormat="1" outlineLevel="1" x14ac:dyDescent="0.25">
      <c r="A54" s="200" t="s">
        <v>120</v>
      </c>
      <c r="B54" s="201">
        <f>SUM(B50:B53)</f>
        <v>0</v>
      </c>
      <c r="C54" s="103"/>
      <c r="D54" s="24"/>
      <c r="E54" s="37"/>
      <c r="J54" s="145"/>
    </row>
    <row r="55" spans="1:10" outlineLevel="1" x14ac:dyDescent="0.25">
      <c r="A55" s="171"/>
      <c r="B55" s="55"/>
      <c r="C55" s="65"/>
      <c r="D55" s="55"/>
      <c r="E55" s="21"/>
      <c r="J55" s="155"/>
    </row>
    <row r="56" spans="1:10" s="149" customFormat="1" outlineLevel="1" x14ac:dyDescent="0.25">
      <c r="A56" s="202" t="s">
        <v>61</v>
      </c>
      <c r="B56" s="66"/>
      <c r="C56" s="63"/>
      <c r="D56" s="66"/>
      <c r="E56" s="37"/>
      <c r="J56" s="145"/>
    </row>
    <row r="57" spans="1:10" outlineLevel="1" x14ac:dyDescent="0.25">
      <c r="A57" s="203" t="s">
        <v>53</v>
      </c>
      <c r="B57" s="204">
        <f>B26</f>
        <v>0</v>
      </c>
      <c r="C57" s="55"/>
      <c r="D57" s="55"/>
      <c r="E57" s="21"/>
      <c r="J57" s="155"/>
    </row>
    <row r="58" spans="1:10" s="149" customFormat="1" outlineLevel="1" x14ac:dyDescent="0.25">
      <c r="A58" s="193" t="s">
        <v>121</v>
      </c>
      <c r="B58" s="25">
        <f>B57</f>
        <v>0</v>
      </c>
      <c r="C58" s="22"/>
      <c r="D58" s="22"/>
      <c r="E58" s="21" t="s">
        <v>62</v>
      </c>
      <c r="J58" s="145"/>
    </row>
    <row r="59" spans="1:10" ht="13.8" outlineLevel="1" thickBot="1" x14ac:dyDescent="0.3">
      <c r="A59" s="171"/>
      <c r="B59" s="55"/>
      <c r="C59" s="55"/>
      <c r="D59" s="55"/>
      <c r="E59" s="21"/>
      <c r="J59" s="155"/>
    </row>
    <row r="60" spans="1:10" s="149" customFormat="1" outlineLevel="1" x14ac:dyDescent="0.25">
      <c r="A60" s="176" t="s">
        <v>133</v>
      </c>
      <c r="B60" s="109" t="e">
        <f>IF((B20+B24)-STEP3-STEP4-STEP5-STEP6-STEP8&lt;0, 0, (B20+B24)-STEP3-STEP4-STEP5-STEP6-STEP8)</f>
        <v>#N/A</v>
      </c>
      <c r="C60" s="22"/>
      <c r="D60" s="22"/>
      <c r="E60" s="37"/>
      <c r="J60" s="145"/>
    </row>
    <row r="61" spans="1:10" ht="13.8" outlineLevel="1" thickBot="1" x14ac:dyDescent="0.3">
      <c r="A61" s="169"/>
      <c r="B61" s="55"/>
      <c r="C61" s="55"/>
      <c r="D61" s="55"/>
      <c r="E61" s="21"/>
      <c r="J61" s="155"/>
    </row>
    <row r="62" spans="1:10" outlineLevel="1" x14ac:dyDescent="0.25">
      <c r="A62" s="192" t="s">
        <v>122</v>
      </c>
      <c r="B62" s="133"/>
      <c r="C62" s="133"/>
      <c r="D62" s="133"/>
      <c r="E62" s="21"/>
    </row>
    <row r="63" spans="1:10" outlineLevel="1" x14ac:dyDescent="0.25">
      <c r="A63" s="203" t="s">
        <v>149</v>
      </c>
      <c r="B63" s="134"/>
      <c r="C63" s="67"/>
      <c r="D63" s="58"/>
      <c r="E63" s="21"/>
    </row>
    <row r="64" spans="1:10" outlineLevel="1" x14ac:dyDescent="0.25">
      <c r="A64" s="205" t="str">
        <f>IF(B63="y","NO SHELTER DEDUCTION: Skip This Step.","")</f>
        <v/>
      </c>
      <c r="B64" s="55"/>
      <c r="C64" s="55"/>
      <c r="D64" s="68"/>
      <c r="E64" s="21"/>
    </row>
    <row r="65" spans="1:5" outlineLevel="1" x14ac:dyDescent="0.25">
      <c r="A65" s="202" t="s">
        <v>132</v>
      </c>
      <c r="B65" s="55"/>
      <c r="C65" s="55"/>
      <c r="D65" s="68"/>
      <c r="E65" s="21"/>
    </row>
    <row r="66" spans="1:5" outlineLevel="1" x14ac:dyDescent="0.25">
      <c r="A66" s="203" t="s">
        <v>7</v>
      </c>
      <c r="B66" s="55"/>
      <c r="C66" s="55"/>
      <c r="D66" s="68"/>
      <c r="E66" s="21"/>
    </row>
    <row r="67" spans="1:5" outlineLevel="1" x14ac:dyDescent="0.25">
      <c r="A67" s="206" t="s">
        <v>3</v>
      </c>
      <c r="B67" s="127"/>
      <c r="C67" s="55" t="s">
        <v>34</v>
      </c>
      <c r="D67" s="68"/>
      <c r="E67" s="21" t="s">
        <v>28</v>
      </c>
    </row>
    <row r="68" spans="1:5" outlineLevel="1" x14ac:dyDescent="0.25">
      <c r="A68" s="206" t="s">
        <v>164</v>
      </c>
      <c r="B68" s="127"/>
      <c r="C68" s="55" t="s">
        <v>34</v>
      </c>
      <c r="D68" s="68"/>
      <c r="E68" s="21" t="s">
        <v>29</v>
      </c>
    </row>
    <row r="69" spans="1:5" outlineLevel="1" x14ac:dyDescent="0.25">
      <c r="A69" s="206" t="s">
        <v>165</v>
      </c>
      <c r="B69" s="135"/>
      <c r="C69" s="55" t="s">
        <v>34</v>
      </c>
      <c r="D69" s="68"/>
      <c r="E69" s="21" t="s">
        <v>29</v>
      </c>
    </row>
    <row r="70" spans="1:5" outlineLevel="1" x14ac:dyDescent="0.25">
      <c r="A70" s="207" t="s">
        <v>134</v>
      </c>
      <c r="B70" s="65">
        <f>SUM(B67:B69)</f>
        <v>0</v>
      </c>
      <c r="C70" s="69"/>
      <c r="D70" s="70"/>
      <c r="E70" s="21"/>
    </row>
    <row r="71" spans="1:5" outlineLevel="1" x14ac:dyDescent="0.25">
      <c r="A71" s="203" t="s">
        <v>148</v>
      </c>
      <c r="B71" s="65"/>
      <c r="C71" s="69"/>
      <c r="D71" s="71"/>
      <c r="E71" s="21"/>
    </row>
    <row r="72" spans="1:5" ht="26.4" outlineLevel="1" x14ac:dyDescent="0.25">
      <c r="A72" s="234" t="s">
        <v>190</v>
      </c>
      <c r="B72" s="233"/>
      <c r="C72" s="67"/>
      <c r="D72" s="58"/>
      <c r="E72" s="21"/>
    </row>
    <row r="73" spans="1:5" ht="26.4" outlineLevel="1" x14ac:dyDescent="0.25">
      <c r="A73" s="206" t="s">
        <v>171</v>
      </c>
      <c r="B73" s="42"/>
      <c r="C73" s="67"/>
      <c r="D73" s="58"/>
      <c r="E73" s="21"/>
    </row>
    <row r="74" spans="1:5" outlineLevel="1" x14ac:dyDescent="0.25">
      <c r="A74" s="208" t="s">
        <v>172</v>
      </c>
      <c r="B74" s="42"/>
      <c r="C74" s="67"/>
      <c r="D74" s="58"/>
      <c r="E74" s="21"/>
    </row>
    <row r="75" spans="1:5" outlineLevel="1" x14ac:dyDescent="0.25">
      <c r="A75" s="208"/>
      <c r="B75" s="65"/>
      <c r="C75" s="67"/>
      <c r="D75" s="72"/>
      <c r="E75" s="21"/>
    </row>
    <row r="76" spans="1:5" outlineLevel="1" x14ac:dyDescent="0.25">
      <c r="A76" s="209" t="s">
        <v>2</v>
      </c>
      <c r="B76" s="210" t="str">
        <f>IF(B72="y", "Heating", IF(B73="y", "Non-heating", IF(AND(B73="n", B74="y"), "Telephone", IF(AND(B73="", B74="y"), "Telephone", "Zero Utility Expenses"))))</f>
        <v>Zero Utility Expenses</v>
      </c>
      <c r="C76" s="67"/>
      <c r="D76" s="70"/>
      <c r="E76" s="21"/>
    </row>
    <row r="77" spans="1:5" outlineLevel="1" x14ac:dyDescent="0.25">
      <c r="A77" s="211" t="s">
        <v>33</v>
      </c>
      <c r="B77" s="65">
        <f>IF(B76="Telephone", 'SNAP numbers -inform calc'!B51,LOOKUP(B76,'SNAP numbers -inform calc'!A48:B50))</f>
        <v>0</v>
      </c>
      <c r="C77" s="73"/>
      <c r="D77" s="74"/>
      <c r="E77" s="21" t="s">
        <v>20</v>
      </c>
    </row>
    <row r="78" spans="1:5" outlineLevel="1" x14ac:dyDescent="0.25">
      <c r="A78" s="212" t="s">
        <v>135</v>
      </c>
      <c r="B78" s="213">
        <f>B70+B77</f>
        <v>0</v>
      </c>
      <c r="C78" s="69"/>
      <c r="D78" s="55"/>
      <c r="E78" s="21"/>
    </row>
    <row r="79" spans="1:5" outlineLevel="1" x14ac:dyDescent="0.25">
      <c r="A79" s="203"/>
      <c r="B79" s="65"/>
      <c r="C79" s="55"/>
      <c r="D79" s="55"/>
      <c r="E79" s="21"/>
    </row>
    <row r="80" spans="1:5" outlineLevel="1" x14ac:dyDescent="0.25">
      <c r="A80" s="208" t="s">
        <v>113</v>
      </c>
      <c r="B80" s="214" t="e">
        <f>PAI*0.5</f>
        <v>#N/A</v>
      </c>
      <c r="C80" s="55"/>
      <c r="D80" s="55"/>
      <c r="E80" s="21" t="s">
        <v>20</v>
      </c>
    </row>
    <row r="81" spans="1:10" outlineLevel="1" x14ac:dyDescent="0.25">
      <c r="A81" s="203" t="s">
        <v>30</v>
      </c>
      <c r="B81" s="61" t="e">
        <f>IF((B78-B80&lt;0), 0, B78-B80)</f>
        <v>#N/A</v>
      </c>
      <c r="C81" s="55"/>
      <c r="D81" s="55"/>
      <c r="E81" s="21"/>
    </row>
    <row r="82" spans="1:10" ht="13.8" outlineLevel="1" thickBot="1" x14ac:dyDescent="0.3">
      <c r="A82" s="203" t="s">
        <v>184</v>
      </c>
      <c r="B82" s="65">
        <f>shelter_cap</f>
        <v>624</v>
      </c>
      <c r="C82" s="55"/>
      <c r="D82" s="55"/>
      <c r="E82" s="21" t="s">
        <v>20</v>
      </c>
    </row>
    <row r="83" spans="1:10" s="149" customFormat="1" outlineLevel="1" x14ac:dyDescent="0.25">
      <c r="A83" s="193" t="s">
        <v>123</v>
      </c>
      <c r="B83" s="109" t="e">
        <f>IF(Household_SSI="y", B81, MIN(B81,B82))</f>
        <v>#N/A</v>
      </c>
      <c r="C83" s="22"/>
      <c r="D83" s="22"/>
      <c r="E83" s="37"/>
      <c r="J83" s="145"/>
    </row>
    <row r="84" spans="1:10" outlineLevel="1" x14ac:dyDescent="0.25">
      <c r="A84" s="171"/>
      <c r="B84" s="65"/>
      <c r="C84" s="55"/>
      <c r="D84" s="55"/>
      <c r="E84" s="21"/>
      <c r="J84" s="155"/>
    </row>
    <row r="85" spans="1:10" outlineLevel="1" x14ac:dyDescent="0.25">
      <c r="A85" s="171" t="str">
        <f>IF(B63="y","Homeless Deduction"," ")</f>
        <v xml:space="preserve"> </v>
      </c>
      <c r="B85" s="65" t="str">
        <f>IF(B63="y", homeless_deduct, " ")</f>
        <v xml:space="preserve"> </v>
      </c>
      <c r="C85" s="55"/>
      <c r="D85" s="55"/>
      <c r="E85" s="21"/>
      <c r="J85" s="155"/>
    </row>
    <row r="86" spans="1:10" s="149" customFormat="1" outlineLevel="1" x14ac:dyDescent="0.25">
      <c r="A86" s="193" t="s">
        <v>150</v>
      </c>
      <c r="B86" s="159" t="str">
        <f>IF(B63="y",B85,"$0.0")</f>
        <v>$0.0</v>
      </c>
      <c r="C86" s="22"/>
      <c r="D86" s="22"/>
      <c r="E86" s="37"/>
      <c r="J86" s="145"/>
    </row>
    <row r="87" spans="1:10" ht="13.8" outlineLevel="1" thickBot="1" x14ac:dyDescent="0.3">
      <c r="A87" s="171"/>
      <c r="B87" s="69"/>
      <c r="C87" s="55"/>
      <c r="D87" s="55"/>
      <c r="E87" s="21"/>
      <c r="J87" s="155"/>
    </row>
    <row r="88" spans="1:10" outlineLevel="1" x14ac:dyDescent="0.25">
      <c r="A88" s="192" t="s">
        <v>124</v>
      </c>
      <c r="B88" s="136"/>
      <c r="C88" s="133"/>
      <c r="D88" s="133"/>
      <c r="E88" s="21" t="s">
        <v>38</v>
      </c>
    </row>
    <row r="89" spans="1:10" outlineLevel="1" x14ac:dyDescent="0.25">
      <c r="A89" s="215" t="s">
        <v>43</v>
      </c>
      <c r="B89" s="61">
        <f>Earned_Income</f>
        <v>0</v>
      </c>
      <c r="C89" s="55"/>
      <c r="D89" s="55"/>
      <c r="E89" s="21" t="s">
        <v>39</v>
      </c>
    </row>
    <row r="90" spans="1:10" outlineLevel="1" x14ac:dyDescent="0.25">
      <c r="A90" s="216" t="s">
        <v>23</v>
      </c>
      <c r="B90" s="61">
        <f>-STEP4</f>
        <v>0</v>
      </c>
      <c r="C90" s="55"/>
      <c r="D90" s="55"/>
      <c r="E90" s="21" t="s">
        <v>40</v>
      </c>
    </row>
    <row r="91" spans="1:10" outlineLevel="1" x14ac:dyDescent="0.25">
      <c r="A91" s="215" t="s">
        <v>44</v>
      </c>
      <c r="B91" s="61">
        <f>Unearned_Income</f>
        <v>0</v>
      </c>
      <c r="C91" s="55"/>
      <c r="D91" s="55"/>
      <c r="E91" s="21" t="s">
        <v>41</v>
      </c>
    </row>
    <row r="92" spans="1:10" outlineLevel="1" x14ac:dyDescent="0.25">
      <c r="A92" s="216" t="s">
        <v>45</v>
      </c>
      <c r="B92" s="61" t="e">
        <f>-STEP3</f>
        <v>#N/A</v>
      </c>
      <c r="C92" s="55"/>
      <c r="D92" s="55"/>
      <c r="E92" s="21" t="s">
        <v>42</v>
      </c>
    </row>
    <row r="93" spans="1:10" outlineLevel="1" x14ac:dyDescent="0.25">
      <c r="A93" s="217" t="s">
        <v>48</v>
      </c>
      <c r="B93" s="130">
        <f>-STEP5</f>
        <v>0</v>
      </c>
      <c r="C93" s="55"/>
      <c r="D93" s="55"/>
      <c r="E93" s="21" t="s">
        <v>112</v>
      </c>
    </row>
    <row r="94" spans="1:10" outlineLevel="1" x14ac:dyDescent="0.25">
      <c r="A94" s="217" t="s">
        <v>91</v>
      </c>
      <c r="B94" s="61">
        <f>-STEP6</f>
        <v>0</v>
      </c>
      <c r="C94" s="55"/>
      <c r="D94" s="55"/>
      <c r="E94" s="21"/>
    </row>
    <row r="95" spans="1:10" outlineLevel="1" x14ac:dyDescent="0.25">
      <c r="A95" s="216" t="s">
        <v>47</v>
      </c>
      <c r="B95" s="61">
        <f>-STEP8</f>
        <v>0</v>
      </c>
      <c r="C95" s="55"/>
      <c r="D95" s="55"/>
      <c r="E95" s="21" t="s">
        <v>46</v>
      </c>
    </row>
    <row r="96" spans="1:10" outlineLevel="1" x14ac:dyDescent="0.25">
      <c r="A96" s="216" t="s">
        <v>54</v>
      </c>
      <c r="B96" s="61">
        <f>-STEP9</f>
        <v>0</v>
      </c>
      <c r="C96" s="55"/>
      <c r="D96" s="55"/>
      <c r="E96" s="21" t="s">
        <v>49</v>
      </c>
    </row>
    <row r="97" spans="1:10" ht="13.8" outlineLevel="1" thickBot="1" x14ac:dyDescent="0.3">
      <c r="A97" s="216" t="s">
        <v>51</v>
      </c>
      <c r="B97" s="61" t="e">
        <f>-STEP7</f>
        <v>#N/A</v>
      </c>
      <c r="C97" s="55"/>
      <c r="D97" s="55"/>
      <c r="E97" s="21" t="s">
        <v>50</v>
      </c>
    </row>
    <row r="98" spans="1:10" s="149" customFormat="1" outlineLevel="1" x14ac:dyDescent="0.25">
      <c r="A98" s="218" t="s">
        <v>136</v>
      </c>
      <c r="B98" s="109" t="e">
        <f>SUM(B89:B97)</f>
        <v>#N/A</v>
      </c>
      <c r="C98" s="22"/>
      <c r="D98" s="22"/>
      <c r="E98" s="37"/>
      <c r="J98" s="145"/>
    </row>
    <row r="99" spans="1:10" s="149" customFormat="1" outlineLevel="1" x14ac:dyDescent="0.25">
      <c r="A99" s="202" t="s">
        <v>55</v>
      </c>
      <c r="B99" s="75" t="e">
        <f>IF(B33="no", "No limit", IF(HH_SIZE&lt;=8, LOOKUP(HH_SIZE,'SNAP numbers -inform calc'!A59:B66), incomenet_max8+((HH_SIZE-8)*incomenet_max_over8)))</f>
        <v>#N/A</v>
      </c>
      <c r="C99" s="63"/>
      <c r="D99" s="66"/>
      <c r="E99" s="252" t="s">
        <v>56</v>
      </c>
      <c r="J99" s="155"/>
    </row>
    <row r="100" spans="1:10" s="149" customFormat="1" ht="13.8" outlineLevel="1" thickBot="1" x14ac:dyDescent="0.3">
      <c r="A100" s="219"/>
      <c r="B100" s="76"/>
      <c r="C100" s="63"/>
      <c r="D100" s="66"/>
      <c r="E100" s="252"/>
      <c r="J100" s="155"/>
    </row>
    <row r="101" spans="1:10" s="102" customFormat="1" ht="16.8" thickTop="1" thickBot="1" x14ac:dyDescent="0.35">
      <c r="A101" s="220" t="s">
        <v>125</v>
      </c>
      <c r="B101" s="188" t="e">
        <f>IF(STEP10&lt;B99, "PASSED", "FAILED")</f>
        <v>#N/A</v>
      </c>
      <c r="C101" s="137" t="e">
        <f>IF(B101="FAILED", "STOP; do not continue", "")</f>
        <v>#N/A</v>
      </c>
      <c r="D101" s="138"/>
      <c r="E101" s="39"/>
      <c r="J101" s="155"/>
    </row>
    <row r="102" spans="1:10" ht="16.2" thickTop="1" x14ac:dyDescent="0.3">
      <c r="A102" s="198"/>
      <c r="B102" s="65"/>
      <c r="C102" s="55"/>
      <c r="D102" s="55"/>
      <c r="E102" s="21"/>
      <c r="J102" s="154"/>
    </row>
    <row r="103" spans="1:10" s="144" customFormat="1" ht="16.2" thickBot="1" x14ac:dyDescent="0.35">
      <c r="A103" s="165" t="s">
        <v>138</v>
      </c>
      <c r="B103" s="166"/>
      <c r="C103" s="166"/>
      <c r="D103" s="166"/>
      <c r="E103" s="86"/>
      <c r="J103" s="145"/>
    </row>
    <row r="104" spans="1:10" s="150" customFormat="1" ht="15.6" x14ac:dyDescent="0.3">
      <c r="A104" s="221" t="s">
        <v>137</v>
      </c>
      <c r="B104" s="221"/>
      <c r="C104" s="221"/>
      <c r="D104" s="221"/>
      <c r="E104" s="88"/>
      <c r="J104" s="151"/>
    </row>
    <row r="105" spans="1:10" x14ac:dyDescent="0.25">
      <c r="A105" s="198" t="str">
        <f>TEXT(netincome_percent,"0%") &amp; " of Net Income"</f>
        <v>30% of Net Income</v>
      </c>
      <c r="B105" s="78" t="e">
        <f>STEP10*netincome_percent</f>
        <v>#N/A</v>
      </c>
      <c r="C105" s="55"/>
      <c r="D105" s="55"/>
      <c r="E105" s="21"/>
      <c r="J105" s="156"/>
    </row>
    <row r="106" spans="1:10" s="149" customFormat="1" x14ac:dyDescent="0.25">
      <c r="A106" s="222" t="s">
        <v>126</v>
      </c>
      <c r="B106" s="24" t="e">
        <f>IF(B105&gt;0, B105, 0)</f>
        <v>#N/A</v>
      </c>
      <c r="C106" s="22"/>
      <c r="D106" s="22"/>
      <c r="E106" s="37"/>
      <c r="J106" s="145"/>
    </row>
    <row r="107" spans="1:10" ht="13.8" thickBot="1" x14ac:dyDescent="0.3">
      <c r="A107" s="163"/>
      <c r="B107" s="55"/>
      <c r="C107" s="55"/>
      <c r="D107" s="55"/>
      <c r="E107" s="21"/>
      <c r="J107" s="155"/>
    </row>
    <row r="108" spans="1:10" x14ac:dyDescent="0.25">
      <c r="A108" s="223" t="s">
        <v>139</v>
      </c>
      <c r="B108" s="133"/>
      <c r="C108" s="133"/>
      <c r="D108" s="133"/>
      <c r="E108" s="21"/>
    </row>
    <row r="109" spans="1:10" x14ac:dyDescent="0.25">
      <c r="A109" s="163" t="s">
        <v>160</v>
      </c>
      <c r="B109" s="69" t="e">
        <f>IF(HH_SIZE&lt;=8, LOOKUP(HH_SIZE, 'SNAP numbers -inform calc'!A72:B79), max_fs_household8+((HH_SIZE-8)*max_fs_household_add))</f>
        <v>#N/A</v>
      </c>
      <c r="C109" s="55"/>
      <c r="D109" s="55"/>
      <c r="E109" s="21" t="s">
        <v>57</v>
      </c>
    </row>
    <row r="110" spans="1:10" x14ac:dyDescent="0.25">
      <c r="A110" s="55" t="s">
        <v>127</v>
      </c>
      <c r="B110" s="79" t="e">
        <f>-STEP11</f>
        <v>#N/A</v>
      </c>
      <c r="C110" s="55"/>
      <c r="D110" s="55"/>
      <c r="E110" s="21"/>
    </row>
    <row r="111" spans="1:10" ht="13.8" thickBot="1" x14ac:dyDescent="0.3">
      <c r="A111" s="55"/>
      <c r="B111" s="79"/>
      <c r="C111" s="55"/>
      <c r="D111" s="55"/>
      <c r="E111" s="21"/>
    </row>
    <row r="112" spans="1:10" ht="32.4" thickTop="1" thickBot="1" x14ac:dyDescent="0.35">
      <c r="A112" s="187" t="s">
        <v>185</v>
      </c>
      <c r="B112" s="139" t="e">
        <f>IF(AND(B35="PASSED", B101="PASSED"),IF((B109+B110)&lt;=minimum_grant_hh_size_amount,(IF(HH_SIZE&lt;=minimum_grant_hh_size, minimum_grant_hh_size_amount, 0)),B109+B110), 0)</f>
        <v>#N/A</v>
      </c>
      <c r="C112" s="138"/>
      <c r="E112" s="21"/>
    </row>
    <row r="113" spans="1:5" ht="190.5" customHeight="1" thickTop="1" thickBot="1" x14ac:dyDescent="0.35">
      <c r="A113" s="224"/>
      <c r="B113" s="100"/>
      <c r="C113" s="101"/>
      <c r="D113" s="187" t="s">
        <v>191</v>
      </c>
      <c r="E113" s="21"/>
    </row>
    <row r="114" spans="1:5" ht="31.8" thickTop="1" x14ac:dyDescent="0.3">
      <c r="A114" s="225" t="s">
        <v>106</v>
      </c>
      <c r="B114" s="140">
        <f>'Bay State CAP'!B16</f>
        <v>0</v>
      </c>
      <c r="C114" s="98"/>
      <c r="E114" s="21"/>
    </row>
    <row r="115" spans="1:5" ht="15.6" x14ac:dyDescent="0.3">
      <c r="A115" s="226"/>
      <c r="B115" s="100"/>
      <c r="C115" s="101"/>
      <c r="D115" s="101"/>
      <c r="E115" s="114"/>
    </row>
    <row r="116" spans="1:5" ht="13.8" thickBot="1" x14ac:dyDescent="0.3">
      <c r="A116" s="227"/>
      <c r="B116" s="228"/>
      <c r="C116" s="228"/>
      <c r="D116" s="126"/>
      <c r="E116" s="114"/>
    </row>
    <row r="117" spans="1:5" ht="16.8" thickTop="1" thickBot="1" x14ac:dyDescent="0.35">
      <c r="A117" s="237" t="s">
        <v>70</v>
      </c>
      <c r="B117" s="238"/>
      <c r="C117" s="239"/>
      <c r="D117" s="228"/>
      <c r="E117" s="108"/>
    </row>
    <row r="118" spans="1:5" ht="13.8" thickTop="1" x14ac:dyDescent="0.25">
      <c r="A118" s="227"/>
      <c r="B118" s="228"/>
      <c r="C118" s="228"/>
      <c r="D118" s="228"/>
      <c r="E118" s="108"/>
    </row>
    <row r="119" spans="1:5" x14ac:dyDescent="0.25">
      <c r="A119" s="227"/>
      <c r="B119" s="228"/>
      <c r="C119" s="228"/>
      <c r="D119" s="228"/>
      <c r="E119" s="108"/>
    </row>
    <row r="120" spans="1:5" x14ac:dyDescent="0.25">
      <c r="A120" s="227"/>
      <c r="B120" s="228"/>
      <c r="C120" s="228"/>
      <c r="D120" s="228"/>
      <c r="E120" s="108"/>
    </row>
    <row r="121" spans="1:5" x14ac:dyDescent="0.25">
      <c r="A121" s="227"/>
      <c r="B121" s="228"/>
      <c r="C121" s="228"/>
      <c r="D121" s="228"/>
      <c r="E121" s="108"/>
    </row>
    <row r="122" spans="1:5" x14ac:dyDescent="0.25">
      <c r="A122" s="227"/>
      <c r="B122" s="228"/>
      <c r="C122" s="228"/>
      <c r="D122" s="228"/>
      <c r="E122" s="108"/>
    </row>
    <row r="123" spans="1:5" x14ac:dyDescent="0.25">
      <c r="A123" s="227"/>
      <c r="B123" s="228"/>
      <c r="C123" s="228"/>
      <c r="D123" s="228"/>
      <c r="E123" s="108"/>
    </row>
    <row r="124" spans="1:5" x14ac:dyDescent="0.25">
      <c r="A124" s="227"/>
      <c r="B124" s="228"/>
      <c r="C124" s="228"/>
      <c r="D124" s="228"/>
      <c r="E124" s="108"/>
    </row>
    <row r="125" spans="1:5" x14ac:dyDescent="0.25">
      <c r="E125" s="108"/>
    </row>
    <row r="126" spans="1:5" x14ac:dyDescent="0.25">
      <c r="E126" s="108"/>
    </row>
    <row r="127" spans="1:5" x14ac:dyDescent="0.25">
      <c r="E127" s="108"/>
    </row>
    <row r="128" spans="1:5" x14ac:dyDescent="0.25">
      <c r="E128" s="108"/>
    </row>
    <row r="129" spans="5:5" x14ac:dyDescent="0.25">
      <c r="E129" s="108"/>
    </row>
    <row r="130" spans="5:5" x14ac:dyDescent="0.25">
      <c r="E130" s="108"/>
    </row>
    <row r="131" spans="5:5" x14ac:dyDescent="0.25">
      <c r="E131" s="108"/>
    </row>
    <row r="132" spans="5:5" x14ac:dyDescent="0.25">
      <c r="E132" s="108"/>
    </row>
    <row r="133" spans="5:5" x14ac:dyDescent="0.25">
      <c r="E133" s="108"/>
    </row>
    <row r="134" spans="5:5" x14ac:dyDescent="0.25">
      <c r="E134" s="108"/>
    </row>
    <row r="135" spans="5:5" x14ac:dyDescent="0.25">
      <c r="E135" s="108"/>
    </row>
    <row r="136" spans="5:5" x14ac:dyDescent="0.25">
      <c r="E136" s="108"/>
    </row>
    <row r="137" spans="5:5" x14ac:dyDescent="0.25">
      <c r="E137" s="108"/>
    </row>
    <row r="138" spans="5:5" x14ac:dyDescent="0.25">
      <c r="E138" s="108"/>
    </row>
    <row r="139" spans="5:5" x14ac:dyDescent="0.25">
      <c r="E139" s="108"/>
    </row>
    <row r="140" spans="5:5" x14ac:dyDescent="0.25">
      <c r="E140" s="108"/>
    </row>
    <row r="141" spans="5:5" x14ac:dyDescent="0.25">
      <c r="E141" s="108"/>
    </row>
    <row r="142" spans="5:5" x14ac:dyDescent="0.25">
      <c r="E142" s="108"/>
    </row>
    <row r="143" spans="5:5" x14ac:dyDescent="0.25">
      <c r="E143" s="108"/>
    </row>
    <row r="144" spans="5:5" x14ac:dyDescent="0.25">
      <c r="E144" s="108"/>
    </row>
    <row r="145" spans="5:5" x14ac:dyDescent="0.25">
      <c r="E145" s="108"/>
    </row>
    <row r="146" spans="5:5" x14ac:dyDescent="0.25">
      <c r="E146" s="108"/>
    </row>
    <row r="147" spans="5:5" x14ac:dyDescent="0.25">
      <c r="E147" s="108"/>
    </row>
    <row r="148" spans="5:5" x14ac:dyDescent="0.25">
      <c r="E148" s="108"/>
    </row>
    <row r="149" spans="5:5" x14ac:dyDescent="0.25">
      <c r="E149" s="108"/>
    </row>
    <row r="150" spans="5:5" x14ac:dyDescent="0.25">
      <c r="E150" s="108"/>
    </row>
    <row r="151" spans="5:5" x14ac:dyDescent="0.25">
      <c r="E151" s="108"/>
    </row>
    <row r="152" spans="5:5" x14ac:dyDescent="0.25">
      <c r="E152" s="108"/>
    </row>
    <row r="153" spans="5:5" x14ac:dyDescent="0.25">
      <c r="E153" s="108"/>
    </row>
    <row r="154" spans="5:5" x14ac:dyDescent="0.25">
      <c r="E154" s="108"/>
    </row>
    <row r="155" spans="5:5" x14ac:dyDescent="0.25">
      <c r="E155" s="108"/>
    </row>
    <row r="156" spans="5:5" x14ac:dyDescent="0.25">
      <c r="E156" s="108"/>
    </row>
    <row r="157" spans="5:5" x14ac:dyDescent="0.25">
      <c r="E157" s="108"/>
    </row>
    <row r="158" spans="5:5" x14ac:dyDescent="0.25">
      <c r="E158" s="108"/>
    </row>
    <row r="159" spans="5:5" x14ac:dyDescent="0.25">
      <c r="E159" s="108"/>
    </row>
    <row r="160" spans="5:5" x14ac:dyDescent="0.25">
      <c r="E160" s="108"/>
    </row>
    <row r="161" spans="5:5" x14ac:dyDescent="0.25">
      <c r="E161" s="108"/>
    </row>
    <row r="162" spans="5:5" x14ac:dyDescent="0.25">
      <c r="E162" s="108"/>
    </row>
    <row r="163" spans="5:5" x14ac:dyDescent="0.25">
      <c r="E163" s="108"/>
    </row>
    <row r="164" spans="5:5" x14ac:dyDescent="0.25">
      <c r="E164" s="108"/>
    </row>
    <row r="165" spans="5:5" x14ac:dyDescent="0.25">
      <c r="E165" s="108"/>
    </row>
    <row r="166" spans="5:5" x14ac:dyDescent="0.25">
      <c r="E166" s="108"/>
    </row>
    <row r="167" spans="5:5" x14ac:dyDescent="0.25">
      <c r="E167" s="108"/>
    </row>
    <row r="168" spans="5:5" x14ac:dyDescent="0.25">
      <c r="E168" s="108"/>
    </row>
    <row r="169" spans="5:5" x14ac:dyDescent="0.25">
      <c r="E169" s="108"/>
    </row>
    <row r="170" spans="5:5" x14ac:dyDescent="0.25">
      <c r="E170" s="108"/>
    </row>
    <row r="171" spans="5:5" x14ac:dyDescent="0.25">
      <c r="E171" s="108"/>
    </row>
    <row r="172" spans="5:5" x14ac:dyDescent="0.25">
      <c r="E172" s="108"/>
    </row>
    <row r="173" spans="5:5" x14ac:dyDescent="0.25">
      <c r="E173" s="108"/>
    </row>
    <row r="174" spans="5:5" x14ac:dyDescent="0.25">
      <c r="E174" s="108"/>
    </row>
    <row r="175" spans="5:5" x14ac:dyDescent="0.25">
      <c r="E175" s="108"/>
    </row>
    <row r="176" spans="5:5" x14ac:dyDescent="0.25">
      <c r="E176" s="108"/>
    </row>
    <row r="177" spans="5:5" x14ac:dyDescent="0.25">
      <c r="E177" s="108"/>
    </row>
    <row r="178" spans="5:5" x14ac:dyDescent="0.25">
      <c r="E178" s="108"/>
    </row>
    <row r="179" spans="5:5" x14ac:dyDescent="0.25">
      <c r="E179" s="108"/>
    </row>
    <row r="180" spans="5:5" x14ac:dyDescent="0.25">
      <c r="E180" s="108"/>
    </row>
    <row r="181" spans="5:5" x14ac:dyDescent="0.25">
      <c r="E181" s="108"/>
    </row>
    <row r="182" spans="5:5" x14ac:dyDescent="0.25">
      <c r="E182" s="108"/>
    </row>
    <row r="183" spans="5:5" x14ac:dyDescent="0.25">
      <c r="E183" s="108"/>
    </row>
    <row r="184" spans="5:5" x14ac:dyDescent="0.25">
      <c r="E184" s="108"/>
    </row>
    <row r="185" spans="5:5" x14ac:dyDescent="0.25">
      <c r="E185" s="108"/>
    </row>
    <row r="186" spans="5:5" x14ac:dyDescent="0.25">
      <c r="E186" s="108"/>
    </row>
    <row r="187" spans="5:5" x14ac:dyDescent="0.25">
      <c r="E187" s="108"/>
    </row>
    <row r="188" spans="5:5" x14ac:dyDescent="0.25">
      <c r="E188" s="108"/>
    </row>
    <row r="189" spans="5:5" x14ac:dyDescent="0.25">
      <c r="E189" s="108"/>
    </row>
    <row r="190" spans="5:5" x14ac:dyDescent="0.25">
      <c r="E190" s="108"/>
    </row>
    <row r="191" spans="5:5" x14ac:dyDescent="0.25">
      <c r="E191" s="108"/>
    </row>
    <row r="192" spans="5:5" x14ac:dyDescent="0.25">
      <c r="E192" s="108"/>
    </row>
    <row r="193" spans="5:5" x14ac:dyDescent="0.25">
      <c r="E193" s="108"/>
    </row>
    <row r="194" spans="5:5" x14ac:dyDescent="0.25">
      <c r="E194" s="108"/>
    </row>
    <row r="195" spans="5:5" x14ac:dyDescent="0.25">
      <c r="E195" s="108"/>
    </row>
    <row r="196" spans="5:5" x14ac:dyDescent="0.25">
      <c r="E196" s="108"/>
    </row>
    <row r="197" spans="5:5" x14ac:dyDescent="0.25">
      <c r="E197" s="108"/>
    </row>
    <row r="198" spans="5:5" x14ac:dyDescent="0.25">
      <c r="E198" s="108"/>
    </row>
    <row r="199" spans="5:5" x14ac:dyDescent="0.25">
      <c r="E199" s="108"/>
    </row>
    <row r="200" spans="5:5" x14ac:dyDescent="0.25">
      <c r="E200" s="108"/>
    </row>
    <row r="201" spans="5:5" x14ac:dyDescent="0.25">
      <c r="E201" s="108"/>
    </row>
    <row r="202" spans="5:5" x14ac:dyDescent="0.25">
      <c r="E202" s="108"/>
    </row>
    <row r="203" spans="5:5" x14ac:dyDescent="0.25">
      <c r="E203" s="108"/>
    </row>
    <row r="204" spans="5:5" x14ac:dyDescent="0.25">
      <c r="E204" s="108"/>
    </row>
    <row r="205" spans="5:5" x14ac:dyDescent="0.25">
      <c r="E205" s="108"/>
    </row>
    <row r="206" spans="5:5" x14ac:dyDescent="0.25">
      <c r="E206" s="108"/>
    </row>
    <row r="207" spans="5:5" x14ac:dyDescent="0.25">
      <c r="E207" s="108"/>
    </row>
    <row r="208" spans="5:5" x14ac:dyDescent="0.25">
      <c r="E208" s="108"/>
    </row>
    <row r="209" spans="5:5" x14ac:dyDescent="0.25">
      <c r="E209" s="108"/>
    </row>
    <row r="210" spans="5:5" x14ac:dyDescent="0.25">
      <c r="E210" s="108"/>
    </row>
    <row r="211" spans="5:5" x14ac:dyDescent="0.25">
      <c r="E211" s="108"/>
    </row>
    <row r="212" spans="5:5" x14ac:dyDescent="0.25">
      <c r="E212" s="108"/>
    </row>
    <row r="213" spans="5:5" x14ac:dyDescent="0.25">
      <c r="E213" s="108"/>
    </row>
    <row r="214" spans="5:5" x14ac:dyDescent="0.25">
      <c r="E214" s="108"/>
    </row>
    <row r="215" spans="5:5" x14ac:dyDescent="0.25">
      <c r="E215" s="108"/>
    </row>
    <row r="216" spans="5:5" x14ac:dyDescent="0.25">
      <c r="E216" s="108"/>
    </row>
    <row r="217" spans="5:5" x14ac:dyDescent="0.25">
      <c r="E217" s="108"/>
    </row>
    <row r="218" spans="5:5" x14ac:dyDescent="0.25">
      <c r="E218" s="108"/>
    </row>
    <row r="219" spans="5:5" x14ac:dyDescent="0.25">
      <c r="E219" s="108"/>
    </row>
    <row r="220" spans="5:5" x14ac:dyDescent="0.25">
      <c r="E220" s="108"/>
    </row>
    <row r="221" spans="5:5" x14ac:dyDescent="0.25">
      <c r="E221" s="108"/>
    </row>
    <row r="222" spans="5:5" x14ac:dyDescent="0.25">
      <c r="E222" s="108"/>
    </row>
    <row r="223" spans="5:5" x14ac:dyDescent="0.25">
      <c r="E223" s="108"/>
    </row>
    <row r="224" spans="5:5" x14ac:dyDescent="0.25">
      <c r="E224" s="108"/>
    </row>
    <row r="225" spans="5:5" x14ac:dyDescent="0.25">
      <c r="E225" s="108"/>
    </row>
    <row r="226" spans="5:5" x14ac:dyDescent="0.25">
      <c r="E226" s="108"/>
    </row>
    <row r="227" spans="5:5" x14ac:dyDescent="0.25">
      <c r="E227" s="108"/>
    </row>
    <row r="228" spans="5:5" x14ac:dyDescent="0.25">
      <c r="E228" s="108"/>
    </row>
    <row r="229" spans="5:5" x14ac:dyDescent="0.25">
      <c r="E229" s="108"/>
    </row>
    <row r="230" spans="5:5" x14ac:dyDescent="0.25">
      <c r="E230" s="108"/>
    </row>
    <row r="231" spans="5:5" x14ac:dyDescent="0.25">
      <c r="E231" s="108"/>
    </row>
    <row r="232" spans="5:5" x14ac:dyDescent="0.25">
      <c r="E232" s="108"/>
    </row>
    <row r="233" spans="5:5" x14ac:dyDescent="0.25">
      <c r="E233" s="108"/>
    </row>
    <row r="234" spans="5:5" x14ac:dyDescent="0.25">
      <c r="E234" s="108"/>
    </row>
    <row r="235" spans="5:5" x14ac:dyDescent="0.25">
      <c r="E235" s="108"/>
    </row>
    <row r="236" spans="5:5" x14ac:dyDescent="0.25">
      <c r="E236" s="108"/>
    </row>
    <row r="237" spans="5:5" x14ac:dyDescent="0.25">
      <c r="E237" s="108"/>
    </row>
    <row r="238" spans="5:5" x14ac:dyDescent="0.25">
      <c r="E238" s="108"/>
    </row>
    <row r="239" spans="5:5" x14ac:dyDescent="0.25">
      <c r="E239" s="108"/>
    </row>
    <row r="240" spans="5:5" x14ac:dyDescent="0.25">
      <c r="E240" s="108"/>
    </row>
    <row r="241" spans="5:5" x14ac:dyDescent="0.25">
      <c r="E241" s="108"/>
    </row>
    <row r="242" spans="5:5" x14ac:dyDescent="0.25">
      <c r="E242" s="108"/>
    </row>
    <row r="243" spans="5:5" x14ac:dyDescent="0.25">
      <c r="E243" s="108"/>
    </row>
    <row r="244" spans="5:5" x14ac:dyDescent="0.25">
      <c r="E244" s="108"/>
    </row>
    <row r="245" spans="5:5" x14ac:dyDescent="0.25">
      <c r="E245" s="108"/>
    </row>
    <row r="246" spans="5:5" x14ac:dyDescent="0.25">
      <c r="E246" s="108"/>
    </row>
    <row r="247" spans="5:5" x14ac:dyDescent="0.25">
      <c r="E247" s="108"/>
    </row>
    <row r="248" spans="5:5" x14ac:dyDescent="0.25">
      <c r="E248" s="108"/>
    </row>
    <row r="249" spans="5:5" x14ac:dyDescent="0.25">
      <c r="E249" s="108"/>
    </row>
    <row r="250" spans="5:5" x14ac:dyDescent="0.25">
      <c r="E250" s="108"/>
    </row>
    <row r="251" spans="5:5" x14ac:dyDescent="0.25">
      <c r="E251" s="108"/>
    </row>
    <row r="252" spans="5:5" x14ac:dyDescent="0.25">
      <c r="E252" s="108"/>
    </row>
    <row r="253" spans="5:5" x14ac:dyDescent="0.25">
      <c r="E253" s="108"/>
    </row>
    <row r="254" spans="5:5" x14ac:dyDescent="0.25">
      <c r="E254" s="108"/>
    </row>
    <row r="255" spans="5:5" x14ac:dyDescent="0.25">
      <c r="E255" s="108"/>
    </row>
    <row r="256" spans="5:5" x14ac:dyDescent="0.25">
      <c r="E256" s="108"/>
    </row>
    <row r="257" spans="5:5" x14ac:dyDescent="0.25">
      <c r="E257" s="108"/>
    </row>
    <row r="258" spans="5:5" x14ac:dyDescent="0.25">
      <c r="E258" s="108"/>
    </row>
    <row r="259" spans="5:5" x14ac:dyDescent="0.25">
      <c r="E259" s="108"/>
    </row>
    <row r="260" spans="5:5" x14ac:dyDescent="0.25">
      <c r="E260" s="108"/>
    </row>
    <row r="261" spans="5:5" x14ac:dyDescent="0.25">
      <c r="E261" s="108"/>
    </row>
    <row r="262" spans="5:5" x14ac:dyDescent="0.25">
      <c r="E262" s="108"/>
    </row>
    <row r="263" spans="5:5" x14ac:dyDescent="0.25">
      <c r="E263" s="108"/>
    </row>
    <row r="264" spans="5:5" x14ac:dyDescent="0.25">
      <c r="E264" s="108"/>
    </row>
    <row r="265" spans="5:5" x14ac:dyDescent="0.25">
      <c r="E265" s="108"/>
    </row>
    <row r="266" spans="5:5" x14ac:dyDescent="0.25">
      <c r="E266" s="108"/>
    </row>
    <row r="267" spans="5:5" x14ac:dyDescent="0.25">
      <c r="E267" s="108"/>
    </row>
    <row r="268" spans="5:5" x14ac:dyDescent="0.25">
      <c r="E268" s="108"/>
    </row>
    <row r="269" spans="5:5" x14ac:dyDescent="0.25">
      <c r="E269" s="108"/>
    </row>
    <row r="270" spans="5:5" x14ac:dyDescent="0.25">
      <c r="E270" s="108"/>
    </row>
    <row r="271" spans="5:5" x14ac:dyDescent="0.25">
      <c r="E271" s="108"/>
    </row>
    <row r="272" spans="5:5" x14ac:dyDescent="0.25">
      <c r="E272" s="108"/>
    </row>
    <row r="273" spans="5:5" x14ac:dyDescent="0.25">
      <c r="E273" s="108"/>
    </row>
    <row r="274" spans="5:5" x14ac:dyDescent="0.25">
      <c r="E274" s="108"/>
    </row>
    <row r="275" spans="5:5" x14ac:dyDescent="0.25">
      <c r="E275" s="108"/>
    </row>
    <row r="276" spans="5:5" x14ac:dyDescent="0.25">
      <c r="E276" s="108"/>
    </row>
    <row r="277" spans="5:5" x14ac:dyDescent="0.25">
      <c r="E277" s="108"/>
    </row>
    <row r="278" spans="5:5" x14ac:dyDescent="0.25">
      <c r="E278" s="108"/>
    </row>
    <row r="279" spans="5:5" x14ac:dyDescent="0.25">
      <c r="E279" s="108"/>
    </row>
    <row r="280" spans="5:5" x14ac:dyDescent="0.25">
      <c r="E280" s="108"/>
    </row>
    <row r="281" spans="5:5" x14ac:dyDescent="0.25">
      <c r="E281" s="108"/>
    </row>
    <row r="282" spans="5:5" x14ac:dyDescent="0.25">
      <c r="E282" s="108"/>
    </row>
    <row r="283" spans="5:5" x14ac:dyDescent="0.25">
      <c r="E283" s="108"/>
    </row>
    <row r="284" spans="5:5" x14ac:dyDescent="0.25">
      <c r="E284" s="108"/>
    </row>
    <row r="285" spans="5:5" x14ac:dyDescent="0.25">
      <c r="E285" s="108"/>
    </row>
    <row r="286" spans="5:5" x14ac:dyDescent="0.25">
      <c r="E286" s="108"/>
    </row>
    <row r="287" spans="5:5" x14ac:dyDescent="0.25">
      <c r="E287" s="108"/>
    </row>
    <row r="288" spans="5:5" x14ac:dyDescent="0.25">
      <c r="E288" s="108"/>
    </row>
    <row r="289" spans="5:5" x14ac:dyDescent="0.25">
      <c r="E289" s="108"/>
    </row>
    <row r="290" spans="5:5" x14ac:dyDescent="0.25">
      <c r="E290" s="108"/>
    </row>
    <row r="291" spans="5:5" x14ac:dyDescent="0.25">
      <c r="E291" s="108"/>
    </row>
    <row r="292" spans="5:5" x14ac:dyDescent="0.25">
      <c r="E292" s="108"/>
    </row>
    <row r="293" spans="5:5" x14ac:dyDescent="0.25">
      <c r="E293" s="108"/>
    </row>
    <row r="294" spans="5:5" x14ac:dyDescent="0.25">
      <c r="E294" s="108"/>
    </row>
    <row r="295" spans="5:5" x14ac:dyDescent="0.25">
      <c r="E295" s="108"/>
    </row>
    <row r="296" spans="5:5" x14ac:dyDescent="0.25">
      <c r="E296" s="108"/>
    </row>
    <row r="297" spans="5:5" x14ac:dyDescent="0.25">
      <c r="E297" s="108"/>
    </row>
    <row r="298" spans="5:5" x14ac:dyDescent="0.25">
      <c r="E298" s="108"/>
    </row>
    <row r="299" spans="5:5" x14ac:dyDescent="0.25">
      <c r="E299" s="108"/>
    </row>
    <row r="300" spans="5:5" x14ac:dyDescent="0.25">
      <c r="E300" s="108"/>
    </row>
    <row r="301" spans="5:5" x14ac:dyDescent="0.25">
      <c r="E301" s="108"/>
    </row>
    <row r="302" spans="5:5" x14ac:dyDescent="0.25">
      <c r="E302" s="108"/>
    </row>
    <row r="303" spans="5:5" x14ac:dyDescent="0.25">
      <c r="E303" s="108"/>
    </row>
    <row r="304" spans="5:5" x14ac:dyDescent="0.25">
      <c r="E304" s="108"/>
    </row>
    <row r="305" spans="5:5" x14ac:dyDescent="0.25">
      <c r="E305" s="108"/>
    </row>
    <row r="306" spans="5:5" x14ac:dyDescent="0.25">
      <c r="E306" s="108"/>
    </row>
    <row r="307" spans="5:5" x14ac:dyDescent="0.25">
      <c r="E307" s="108"/>
    </row>
    <row r="308" spans="5:5" x14ac:dyDescent="0.25">
      <c r="E308" s="108"/>
    </row>
    <row r="309" spans="5:5" x14ac:dyDescent="0.25">
      <c r="E309" s="108"/>
    </row>
    <row r="310" spans="5:5" x14ac:dyDescent="0.25">
      <c r="E310" s="108"/>
    </row>
    <row r="311" spans="5:5" x14ac:dyDescent="0.25">
      <c r="E311" s="108"/>
    </row>
    <row r="312" spans="5:5" x14ac:dyDescent="0.25">
      <c r="E312" s="108"/>
    </row>
    <row r="313" spans="5:5" x14ac:dyDescent="0.25">
      <c r="E313" s="108"/>
    </row>
    <row r="314" spans="5:5" x14ac:dyDescent="0.25">
      <c r="E314" s="108"/>
    </row>
    <row r="315" spans="5:5" x14ac:dyDescent="0.25">
      <c r="E315" s="108"/>
    </row>
    <row r="316" spans="5:5" x14ac:dyDescent="0.25">
      <c r="E316" s="108"/>
    </row>
    <row r="317" spans="5:5" x14ac:dyDescent="0.25">
      <c r="E317" s="108"/>
    </row>
    <row r="318" spans="5:5" x14ac:dyDescent="0.25">
      <c r="E318" s="108"/>
    </row>
    <row r="319" spans="5:5" x14ac:dyDescent="0.25">
      <c r="E319" s="108"/>
    </row>
  </sheetData>
  <sheetProtection sheet="1" objects="1" scenarios="1" selectLockedCells="1"/>
  <mergeCells count="15">
    <mergeCell ref="E99:E100"/>
    <mergeCell ref="A1:D1"/>
    <mergeCell ref="A3:D3"/>
    <mergeCell ref="A5:D5"/>
    <mergeCell ref="B9:D9"/>
    <mergeCell ref="A4:D4"/>
    <mergeCell ref="D50:D53"/>
    <mergeCell ref="C45:D47"/>
    <mergeCell ref="A6:D7"/>
    <mergeCell ref="A117:C117"/>
    <mergeCell ref="B11:D11"/>
    <mergeCell ref="B10:D10"/>
    <mergeCell ref="B49:C49"/>
    <mergeCell ref="A47:B47"/>
    <mergeCell ref="C44:D44"/>
  </mergeCells>
  <phoneticPr fontId="0" type="noConversion"/>
  <dataValidations xWindow="546" yWindow="258" count="2">
    <dataValidation type="list" allowBlank="1" showInputMessage="1" showErrorMessage="1" sqref="B72:B74">
      <formula1>"y,n"</formula1>
    </dataValidation>
    <dataValidation type="list" allowBlank="1" showInputMessage="1" showErrorMessage="1" prompt="Enter a lower case y for yes, or a lower case n for no." sqref="B14 B63">
      <formula1>"y,n"</formula1>
    </dataValidation>
  </dataValidations>
  <hyperlinks>
    <hyperlink ref="A117" location="Printable!Print_Area" tooltip="Click to view the printable version." display="Printable!Print_Area"/>
  </hyperlinks>
  <printOptions horizontalCentered="1" verticalCentered="1"/>
  <pageMargins left="0.5" right="0.5" top="0.25" bottom="0.2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workbookViewId="0">
      <selection activeCell="C10" sqref="C10"/>
    </sheetView>
  </sheetViews>
  <sheetFormatPr defaultRowHeight="13.2" x14ac:dyDescent="0.25"/>
  <cols>
    <col min="1" max="1" width="48.44140625" bestFit="1" customWidth="1"/>
    <col min="2" max="2" width="15.88671875" customWidth="1"/>
  </cols>
  <sheetData>
    <row r="1" spans="1:2" s="87" customFormat="1" ht="16.2" thickBot="1" x14ac:dyDescent="0.35">
      <c r="A1" s="94" t="s">
        <v>186</v>
      </c>
    </row>
    <row r="2" spans="1:2" x14ac:dyDescent="0.25">
      <c r="A2" t="s">
        <v>92</v>
      </c>
      <c r="B2">
        <f>Household_SSI</f>
        <v>0</v>
      </c>
    </row>
    <row r="3" spans="1:2" x14ac:dyDescent="0.25">
      <c r="A3" t="s">
        <v>93</v>
      </c>
      <c r="B3" t="str">
        <f>IF(Earned_Income=0,"y","n")</f>
        <v>y</v>
      </c>
    </row>
    <row r="4" spans="1:2" x14ac:dyDescent="0.25">
      <c r="A4" t="s">
        <v>94</v>
      </c>
      <c r="B4" t="str">
        <f>IF(HH_SIZE=1,"y","n")</f>
        <v>n</v>
      </c>
    </row>
    <row r="5" spans="1:2" s="90" customFormat="1" ht="25.5" customHeight="1" x14ac:dyDescent="0.25">
      <c r="A5" s="90" t="s">
        <v>95</v>
      </c>
      <c r="B5" s="91" t="str">
        <f>IF(AND(B2="y",B3="y",B4="y"),"Yes","No")</f>
        <v>No</v>
      </c>
    </row>
    <row r="6" spans="1:2" x14ac:dyDescent="0.25">
      <c r="A6" t="s">
        <v>97</v>
      </c>
      <c r="B6" s="2" t="e">
        <f>(IF((Unearned_Income-STEP3&lt;0),0,Unearned_Income-STEP3))</f>
        <v>#N/A</v>
      </c>
    </row>
    <row r="7" spans="1:2" x14ac:dyDescent="0.25">
      <c r="A7" t="s">
        <v>96</v>
      </c>
      <c r="B7" s="4" t="e">
        <f>B6/2</f>
        <v>#N/A</v>
      </c>
    </row>
    <row r="8" spans="1:2" x14ac:dyDescent="0.25">
      <c r="A8" s="92" t="s">
        <v>194</v>
      </c>
      <c r="B8" t="str">
        <f>IF(('SNAP calculation'!B70&gt;=453),"yes","no")</f>
        <v>no</v>
      </c>
    </row>
    <row r="9" spans="1:2" x14ac:dyDescent="0.25">
      <c r="A9" t="s">
        <v>104</v>
      </c>
      <c r="B9" s="2">
        <f>IF(B8="yes",481,223)</f>
        <v>223</v>
      </c>
    </row>
    <row r="10" spans="1:2" x14ac:dyDescent="0.25">
      <c r="A10" t="s">
        <v>100</v>
      </c>
      <c r="B10" s="2">
        <v>860</v>
      </c>
    </row>
    <row r="11" spans="1:2" x14ac:dyDescent="0.25">
      <c r="A11" t="s">
        <v>101</v>
      </c>
      <c r="B11" s="2">
        <f>SUM(B9:B10)</f>
        <v>1083</v>
      </c>
    </row>
    <row r="12" spans="1:2" x14ac:dyDescent="0.25">
      <c r="A12" t="s">
        <v>102</v>
      </c>
      <c r="B12" s="2" t="e">
        <f>B11-B7</f>
        <v>#N/A</v>
      </c>
    </row>
    <row r="13" spans="1:2" x14ac:dyDescent="0.25">
      <c r="A13" t="s">
        <v>161</v>
      </c>
      <c r="B13" s="2" t="e">
        <f>B6-B12</f>
        <v>#N/A</v>
      </c>
    </row>
    <row r="14" spans="1:2" s="90" customFormat="1" ht="25.5" customHeight="1" x14ac:dyDescent="0.25">
      <c r="A14" s="95" t="s">
        <v>103</v>
      </c>
      <c r="B14" s="93" t="e">
        <f>IF(B13&gt;0,B13*netincome_percent,0)</f>
        <v>#N/A</v>
      </c>
    </row>
    <row r="15" spans="1:2" ht="25.5" customHeight="1" x14ac:dyDescent="0.25">
      <c r="A15" t="s">
        <v>99</v>
      </c>
      <c r="B15" s="4">
        <f>'SNAP numbers -inform calc'!B72</f>
        <v>281</v>
      </c>
    </row>
    <row r="16" spans="1:2" s="96" customFormat="1" ht="25.5" customHeight="1" thickBot="1" x14ac:dyDescent="0.35">
      <c r="A16" s="97" t="s">
        <v>98</v>
      </c>
      <c r="B16" s="141">
        <f>IF(B5="Yes",IF(B15-B14&gt;0,B15-B14,0),0)</f>
        <v>0</v>
      </c>
    </row>
    <row r="17" spans="1:1" ht="13.8" thickTop="1" x14ac:dyDescent="0.25"/>
    <row r="19" spans="1:1" x14ac:dyDescent="0.25">
      <c r="A19" t="s">
        <v>187</v>
      </c>
    </row>
  </sheetData>
  <sheetProtection sheet="1" objects="1" scenarios="1"/>
  <phoneticPr fontId="2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opLeftCell="A7" workbookViewId="0">
      <selection activeCell="A7" sqref="A7:C7"/>
    </sheetView>
  </sheetViews>
  <sheetFormatPr defaultColWidth="9.109375" defaultRowHeight="13.2" x14ac:dyDescent="0.25"/>
  <cols>
    <col min="1" max="1" width="51.88671875" style="44" bestFit="1" customWidth="1"/>
    <col min="2" max="2" width="16.88671875" style="54" customWidth="1"/>
    <col min="3" max="3" width="14" style="44" customWidth="1"/>
    <col min="4" max="16384" width="9.109375" style="44"/>
  </cols>
  <sheetData>
    <row r="1" spans="1:3" ht="14.4" thickTop="1" thickBot="1" x14ac:dyDescent="0.3">
      <c r="A1" s="264" t="s">
        <v>71</v>
      </c>
      <c r="B1" s="265"/>
      <c r="C1" s="266"/>
    </row>
    <row r="2" spans="1:3" ht="13.8" thickTop="1" x14ac:dyDescent="0.25"/>
    <row r="3" spans="1:3" x14ac:dyDescent="0.25">
      <c r="A3" s="271" t="str">
        <f>IF(Advocate="", "", CONCATENATE("Prepared by: ", Advocate))</f>
        <v/>
      </c>
      <c r="B3" s="271"/>
      <c r="C3" s="271"/>
    </row>
    <row r="4" spans="1:3" x14ac:dyDescent="0.25">
      <c r="A4" s="271" t="str">
        <f>IF(client_name="", "", CONCATENATE("Client: ", client_name))</f>
        <v/>
      </c>
      <c r="B4" s="271"/>
      <c r="C4" s="271"/>
    </row>
    <row r="5" spans="1:3" ht="38.25" customHeight="1" x14ac:dyDescent="0.25">
      <c r="A5" s="270" t="str">
        <f>IF(client_notes="", "", client_notes)</f>
        <v/>
      </c>
      <c r="B5" s="270"/>
      <c r="C5" s="270"/>
    </row>
    <row r="6" spans="1:3" x14ac:dyDescent="0.25">
      <c r="A6" s="51" t="s">
        <v>69</v>
      </c>
      <c r="B6" s="52">
        <f ca="1">TODAY()</f>
        <v>44832</v>
      </c>
      <c r="C6" s="53">
        <f ca="1">NOW()</f>
        <v>44832.723622800928</v>
      </c>
    </row>
    <row r="7" spans="1:3" ht="22.5" customHeight="1" x14ac:dyDescent="0.25">
      <c r="A7" s="263" t="s">
        <v>159</v>
      </c>
      <c r="B7" s="263"/>
      <c r="C7" s="263"/>
    </row>
    <row r="8" spans="1:3" ht="17.25" customHeight="1" x14ac:dyDescent="0.25">
      <c r="A8" s="45" t="s">
        <v>77</v>
      </c>
      <c r="B8" s="50">
        <f>HH_SIZE</f>
        <v>0</v>
      </c>
      <c r="C8" s="45"/>
    </row>
    <row r="9" spans="1:3" ht="17.25" customHeight="1" x14ac:dyDescent="0.25">
      <c r="A9" s="45"/>
      <c r="B9" s="50"/>
      <c r="C9" s="45"/>
    </row>
    <row r="10" spans="1:3" x14ac:dyDescent="0.25">
      <c r="A10" s="45" t="s">
        <v>141</v>
      </c>
      <c r="B10" s="46" t="e">
        <f>'SNAP calculation'!#REF!</f>
        <v>#REF!</v>
      </c>
      <c r="C10" s="269" t="s">
        <v>76</v>
      </c>
    </row>
    <row r="11" spans="1:3" x14ac:dyDescent="0.25">
      <c r="A11" s="45" t="s">
        <v>142</v>
      </c>
      <c r="B11" s="46" t="e">
        <f>'SNAP calculation'!B31</f>
        <v>#N/A</v>
      </c>
      <c r="C11" s="269"/>
    </row>
    <row r="12" spans="1:3" x14ac:dyDescent="0.25">
      <c r="A12" s="45" t="s">
        <v>143</v>
      </c>
      <c r="B12" s="46" t="e">
        <f>'SNAP calculation'!#REF!</f>
        <v>#REF!</v>
      </c>
      <c r="C12" s="269"/>
    </row>
    <row r="13" spans="1:3" x14ac:dyDescent="0.25">
      <c r="A13" s="45" t="s">
        <v>73</v>
      </c>
      <c r="B13" s="46" t="e">
        <f>'SNAP calculation'!B99</f>
        <v>#N/A</v>
      </c>
      <c r="C13" s="269"/>
    </row>
    <row r="14" spans="1:3" x14ac:dyDescent="0.25">
      <c r="A14" s="45" t="s">
        <v>74</v>
      </c>
      <c r="B14" s="46">
        <f>Unearned_Income</f>
        <v>0</v>
      </c>
      <c r="C14" s="269"/>
    </row>
    <row r="15" spans="1:3" x14ac:dyDescent="0.25">
      <c r="A15" s="45" t="s">
        <v>75</v>
      </c>
      <c r="B15" s="46">
        <f>Earned_Income</f>
        <v>0</v>
      </c>
      <c r="C15" s="269"/>
    </row>
    <row r="16" spans="1:3" x14ac:dyDescent="0.25">
      <c r="A16" s="45"/>
      <c r="B16" s="47"/>
      <c r="C16" s="45"/>
    </row>
    <row r="17" spans="1:3" x14ac:dyDescent="0.25">
      <c r="A17" s="45" t="s">
        <v>64</v>
      </c>
      <c r="B17" s="46">
        <f>SUM(B14:B15)</f>
        <v>0</v>
      </c>
      <c r="C17" s="46">
        <f>B17</f>
        <v>0</v>
      </c>
    </row>
    <row r="18" spans="1:3" x14ac:dyDescent="0.25">
      <c r="A18" s="45"/>
      <c r="B18" s="46"/>
      <c r="C18" s="46"/>
    </row>
    <row r="19" spans="1:3" x14ac:dyDescent="0.25">
      <c r="A19" s="48" t="s">
        <v>145</v>
      </c>
      <c r="B19" s="46"/>
      <c r="C19" s="46"/>
    </row>
    <row r="20" spans="1:3" x14ac:dyDescent="0.25">
      <c r="A20" s="49" t="s">
        <v>146</v>
      </c>
      <c r="B20" s="46">
        <f>'SNAP calculation'!B70</f>
        <v>0</v>
      </c>
      <c r="C20" s="46"/>
    </row>
    <row r="21" spans="1:3" x14ac:dyDescent="0.25">
      <c r="A21" s="49" t="s">
        <v>147</v>
      </c>
      <c r="B21" s="46">
        <f>'SNAP calculation'!B77</f>
        <v>0</v>
      </c>
      <c r="C21" s="46"/>
    </row>
    <row r="22" spans="1:3" x14ac:dyDescent="0.25">
      <c r="A22" s="49"/>
      <c r="B22" s="46"/>
      <c r="C22" s="46"/>
    </row>
    <row r="23" spans="1:3" x14ac:dyDescent="0.25">
      <c r="A23" s="48" t="s">
        <v>65</v>
      </c>
      <c r="B23" s="46"/>
      <c r="C23" s="45"/>
    </row>
    <row r="24" spans="1:3" x14ac:dyDescent="0.25">
      <c r="A24" s="49" t="s">
        <v>83</v>
      </c>
      <c r="B24" s="46" t="e">
        <f>STEP3</f>
        <v>#N/A</v>
      </c>
      <c r="C24" s="45"/>
    </row>
    <row r="25" spans="1:3" x14ac:dyDescent="0.25">
      <c r="A25" s="49" t="s">
        <v>60</v>
      </c>
      <c r="B25" s="46" t="e">
        <f>STEP7</f>
        <v>#N/A</v>
      </c>
      <c r="C25" s="45" t="s">
        <v>72</v>
      </c>
    </row>
    <row r="26" spans="1:3" x14ac:dyDescent="0.25">
      <c r="A26" s="49" t="s">
        <v>59</v>
      </c>
      <c r="B26" s="46" t="str">
        <f>STEP9</f>
        <v>$0.0</v>
      </c>
      <c r="C26" s="45"/>
    </row>
    <row r="27" spans="1:3" x14ac:dyDescent="0.25">
      <c r="A27" s="49" t="s">
        <v>84</v>
      </c>
      <c r="B27" s="46">
        <f>STEP4</f>
        <v>0</v>
      </c>
      <c r="C27" s="45"/>
    </row>
    <row r="28" spans="1:3" x14ac:dyDescent="0.25">
      <c r="A28" s="49" t="s">
        <v>66</v>
      </c>
      <c r="B28" s="46">
        <f>STEP6</f>
        <v>0</v>
      </c>
      <c r="C28" s="45"/>
    </row>
    <row r="29" spans="1:3" x14ac:dyDescent="0.25">
      <c r="A29" s="49" t="s">
        <v>192</v>
      </c>
      <c r="B29" s="46">
        <f>STEP5</f>
        <v>0</v>
      </c>
      <c r="C29" s="45"/>
    </row>
    <row r="30" spans="1:3" x14ac:dyDescent="0.25">
      <c r="A30" s="49" t="s">
        <v>86</v>
      </c>
      <c r="B30" s="46">
        <f>STEP8</f>
        <v>0</v>
      </c>
      <c r="C30" s="45"/>
    </row>
    <row r="31" spans="1:3" x14ac:dyDescent="0.25">
      <c r="A31" s="45"/>
      <c r="B31" s="47"/>
      <c r="C31" s="45"/>
    </row>
    <row r="32" spans="1:3" x14ac:dyDescent="0.25">
      <c r="A32" s="48" t="s">
        <v>67</v>
      </c>
      <c r="B32" s="46" t="e">
        <f>SUM(B24:B30)</f>
        <v>#N/A</v>
      </c>
      <c r="C32" s="46" t="e">
        <f>-B32</f>
        <v>#N/A</v>
      </c>
    </row>
    <row r="33" spans="1:3" x14ac:dyDescent="0.25">
      <c r="A33" s="45"/>
      <c r="B33" s="46"/>
      <c r="C33" s="45"/>
    </row>
    <row r="34" spans="1:3" x14ac:dyDescent="0.25">
      <c r="A34" s="45" t="s">
        <v>68</v>
      </c>
      <c r="B34" s="46"/>
      <c r="C34" s="45"/>
    </row>
    <row r="35" spans="1:3" ht="17.25" customHeight="1" x14ac:dyDescent="0.25">
      <c r="A35" s="80" t="s">
        <v>85</v>
      </c>
      <c r="B35" s="46" t="e">
        <f>STEP10</f>
        <v>#N/A</v>
      </c>
      <c r="C35" s="45"/>
    </row>
    <row r="36" spans="1:3" x14ac:dyDescent="0.25">
      <c r="A36" s="45"/>
      <c r="B36" s="46"/>
      <c r="C36" s="45"/>
    </row>
    <row r="37" spans="1:3" ht="25.5" customHeight="1" x14ac:dyDescent="0.25">
      <c r="A37" s="81" t="s">
        <v>157</v>
      </c>
      <c r="B37" s="82" t="e">
        <f>'SNAP calculation'!B109</f>
        <v>#N/A</v>
      </c>
      <c r="C37" s="45"/>
    </row>
    <row r="38" spans="1:3" ht="17.25" customHeight="1" thickBot="1" x14ac:dyDescent="0.3">
      <c r="A38" s="48" t="s">
        <v>78</v>
      </c>
      <c r="B38" s="82" t="e">
        <f>'SNAP calculation'!B110</f>
        <v>#N/A</v>
      </c>
      <c r="C38" s="45"/>
    </row>
    <row r="39" spans="1:3" ht="17.25" customHeight="1" thickTop="1" thickBot="1" x14ac:dyDescent="0.3">
      <c r="A39" s="45" t="s">
        <v>158</v>
      </c>
      <c r="B39" s="83" t="e">
        <f>'SNAP calculation'!B112</f>
        <v>#N/A</v>
      </c>
      <c r="C39" s="45"/>
    </row>
    <row r="40" spans="1:3" ht="56.25" customHeight="1" thickTop="1" x14ac:dyDescent="0.25">
      <c r="A40" s="268" t="s">
        <v>166</v>
      </c>
      <c r="B40" s="268"/>
      <c r="C40" s="268"/>
    </row>
    <row r="41" spans="1:3" ht="50.25" customHeight="1" x14ac:dyDescent="0.25">
      <c r="A41" s="267" t="s">
        <v>156</v>
      </c>
      <c r="B41" s="267"/>
      <c r="C41" s="267"/>
    </row>
  </sheetData>
  <sheetProtection sheet="1" objects="1" scenarios="1"/>
  <mergeCells count="8">
    <mergeCell ref="A7:C7"/>
    <mergeCell ref="A1:C1"/>
    <mergeCell ref="A41:C41"/>
    <mergeCell ref="A40:C40"/>
    <mergeCell ref="C10:C15"/>
    <mergeCell ref="A5:C5"/>
    <mergeCell ref="A4:C4"/>
    <mergeCell ref="A3:C3"/>
  </mergeCells>
  <phoneticPr fontId="0" type="noConversion"/>
  <printOptions horizontalCentered="1"/>
  <pageMargins left="0.75" right="0.75" top="1" bottom="1" header="0.5" footer="0.5"/>
  <pageSetup orientation="portrait" r:id="rId1"/>
  <headerFooter alignWithMargins="0">
    <oddFooter>&amp;LFood Stamp Calculator courtesy of Massachusetts Law Reform, Inc. MLRI is not responsible for individual calculations.&amp;R© 2003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zoomScale="130" zoomScaleNormal="130" workbookViewId="0">
      <selection activeCell="C51" sqref="C51"/>
    </sheetView>
  </sheetViews>
  <sheetFormatPr defaultRowHeight="13.2" x14ac:dyDescent="0.25"/>
  <cols>
    <col min="1" max="1" width="30.44140625" bestFit="1" customWidth="1"/>
    <col min="2" max="2" width="30.6640625" style="2" customWidth="1"/>
    <col min="3" max="3" width="30.6640625" customWidth="1"/>
  </cols>
  <sheetData>
    <row r="1" spans="1:3" s="26" customFormat="1" ht="18.75" customHeight="1" thickTop="1" thickBot="1" x14ac:dyDescent="0.3">
      <c r="A1" s="278" t="s">
        <v>193</v>
      </c>
      <c r="B1" s="279"/>
      <c r="C1" s="279"/>
    </row>
    <row r="2" spans="1:3" s="26" customFormat="1" ht="13.8" thickTop="1" x14ac:dyDescent="0.25">
      <c r="A2" s="122"/>
      <c r="B2" s="123"/>
    </row>
    <row r="3" spans="1:3" ht="13.8" thickBot="1" x14ac:dyDescent="0.3">
      <c r="A3" s="276" t="s">
        <v>31</v>
      </c>
      <c r="B3" s="277"/>
      <c r="C3" s="277"/>
    </row>
    <row r="4" spans="1:3" x14ac:dyDescent="0.25">
      <c r="A4" s="115" t="s">
        <v>13</v>
      </c>
      <c r="B4" s="19">
        <v>4250</v>
      </c>
      <c r="C4" s="14"/>
    </row>
    <row r="5" spans="1:3" x14ac:dyDescent="0.25">
      <c r="A5" s="115" t="s">
        <v>18</v>
      </c>
      <c r="B5" s="19">
        <v>0</v>
      </c>
      <c r="C5" s="14"/>
    </row>
    <row r="6" spans="1:3" x14ac:dyDescent="0.25">
      <c r="A6" s="115" t="s">
        <v>14</v>
      </c>
      <c r="B6" s="19">
        <v>2750</v>
      </c>
      <c r="C6" s="14"/>
    </row>
    <row r="7" spans="1:3" x14ac:dyDescent="0.25">
      <c r="A7" s="115"/>
      <c r="B7" s="19"/>
      <c r="C7" s="14"/>
    </row>
    <row r="8" spans="1:3" ht="13.8" thickBot="1" x14ac:dyDescent="0.3">
      <c r="A8" s="276" t="s">
        <v>173</v>
      </c>
      <c r="B8" s="277"/>
      <c r="C8" s="277"/>
    </row>
    <row r="9" spans="1:3" s="1" customFormat="1" ht="13.8" thickBot="1" x14ac:dyDescent="0.3">
      <c r="A9" s="116" t="s">
        <v>178</v>
      </c>
      <c r="B9" s="117" t="s">
        <v>8</v>
      </c>
      <c r="C9" s="118"/>
    </row>
    <row r="10" spans="1:3" x14ac:dyDescent="0.25">
      <c r="A10" s="119">
        <v>1</v>
      </c>
      <c r="B10" s="120">
        <v>1473</v>
      </c>
      <c r="C10" s="14"/>
    </row>
    <row r="11" spans="1:3" x14ac:dyDescent="0.25">
      <c r="A11" s="119">
        <v>2</v>
      </c>
      <c r="B11" s="120">
        <v>1984</v>
      </c>
      <c r="C11" s="14"/>
    </row>
    <row r="12" spans="1:3" x14ac:dyDescent="0.25">
      <c r="A12" s="119">
        <v>3</v>
      </c>
      <c r="B12" s="120">
        <v>2495</v>
      </c>
      <c r="C12" s="14"/>
    </row>
    <row r="13" spans="1:3" x14ac:dyDescent="0.25">
      <c r="A13" s="119">
        <v>4</v>
      </c>
      <c r="B13" s="120">
        <v>3007</v>
      </c>
      <c r="C13" s="14"/>
    </row>
    <row r="14" spans="1:3" x14ac:dyDescent="0.25">
      <c r="A14" s="104">
        <v>5</v>
      </c>
      <c r="B14" s="120">
        <v>3518</v>
      </c>
      <c r="C14" s="14"/>
    </row>
    <row r="15" spans="1:3" x14ac:dyDescent="0.25">
      <c r="A15" s="104">
        <v>6</v>
      </c>
      <c r="B15" s="120">
        <v>4029</v>
      </c>
      <c r="C15" s="14"/>
    </row>
    <row r="16" spans="1:3" x14ac:dyDescent="0.25">
      <c r="A16" s="104">
        <v>7</v>
      </c>
      <c r="B16" s="120">
        <v>4541</v>
      </c>
      <c r="C16" s="14"/>
    </row>
    <row r="17" spans="1:3" x14ac:dyDescent="0.25">
      <c r="A17" s="104">
        <v>8</v>
      </c>
      <c r="B17" s="120">
        <v>5052</v>
      </c>
      <c r="C17" s="14"/>
    </row>
    <row r="18" spans="1:3" x14ac:dyDescent="0.25">
      <c r="A18" s="121" t="s">
        <v>9</v>
      </c>
      <c r="B18" s="120">
        <v>512</v>
      </c>
      <c r="C18" s="14" t="s">
        <v>10</v>
      </c>
    </row>
    <row r="19" spans="1:3" x14ac:dyDescent="0.25">
      <c r="A19" s="3"/>
      <c r="B19" s="7"/>
    </row>
    <row r="20" spans="1:3" ht="13.8" thickBot="1" x14ac:dyDescent="0.3">
      <c r="A20" s="272" t="s">
        <v>155</v>
      </c>
      <c r="B20" s="273"/>
      <c r="C20" s="273"/>
    </row>
    <row r="21" spans="1:3" s="1" customFormat="1" ht="13.8" thickBot="1" x14ac:dyDescent="0.3">
      <c r="A21" s="12" t="s">
        <v>178</v>
      </c>
      <c r="B21" s="13" t="s">
        <v>58</v>
      </c>
      <c r="C21" s="13"/>
    </row>
    <row r="22" spans="1:3" x14ac:dyDescent="0.25">
      <c r="A22" s="9">
        <v>1</v>
      </c>
      <c r="B22" s="7">
        <v>2265</v>
      </c>
      <c r="C22" s="4"/>
    </row>
    <row r="23" spans="1:3" x14ac:dyDescent="0.25">
      <c r="A23" s="9">
        <v>2</v>
      </c>
      <c r="B23" s="7">
        <v>3052</v>
      </c>
    </row>
    <row r="24" spans="1:3" x14ac:dyDescent="0.25">
      <c r="A24" s="9">
        <v>3</v>
      </c>
      <c r="B24" s="7">
        <v>3839</v>
      </c>
    </row>
    <row r="25" spans="1:3" x14ac:dyDescent="0.25">
      <c r="A25" s="9">
        <v>4</v>
      </c>
      <c r="B25" s="7">
        <v>4625</v>
      </c>
    </row>
    <row r="26" spans="1:3" x14ac:dyDescent="0.25">
      <c r="A26" s="8">
        <v>5</v>
      </c>
      <c r="B26" s="7">
        <v>5412</v>
      </c>
    </row>
    <row r="27" spans="1:3" x14ac:dyDescent="0.25">
      <c r="A27" s="8">
        <v>6</v>
      </c>
      <c r="B27" s="7">
        <v>6199</v>
      </c>
    </row>
    <row r="28" spans="1:3" x14ac:dyDescent="0.25">
      <c r="A28" s="8">
        <v>7</v>
      </c>
      <c r="B28" s="7">
        <v>6985</v>
      </c>
    </row>
    <row r="29" spans="1:3" x14ac:dyDescent="0.25">
      <c r="A29" s="8">
        <v>8</v>
      </c>
      <c r="B29" s="7">
        <v>7772</v>
      </c>
    </row>
    <row r="30" spans="1:3" x14ac:dyDescent="0.25">
      <c r="A30" s="3" t="s">
        <v>9</v>
      </c>
      <c r="B30" s="7">
        <v>787</v>
      </c>
      <c r="C30" t="s">
        <v>10</v>
      </c>
    </row>
    <row r="32" spans="1:3" ht="13.8" thickBot="1" x14ac:dyDescent="0.3">
      <c r="A32" s="272" t="s">
        <v>22</v>
      </c>
      <c r="B32" s="272"/>
      <c r="C32" s="272"/>
    </row>
    <row r="33" spans="1:3" ht="13.8" thickBot="1" x14ac:dyDescent="0.3">
      <c r="A33" s="12" t="s">
        <v>178</v>
      </c>
      <c r="B33" s="13" t="s">
        <v>11</v>
      </c>
      <c r="C33" s="113"/>
    </row>
    <row r="34" spans="1:3" x14ac:dyDescent="0.25">
      <c r="A34" s="9">
        <v>1</v>
      </c>
      <c r="B34" s="7">
        <v>193</v>
      </c>
    </row>
    <row r="35" spans="1:3" x14ac:dyDescent="0.25">
      <c r="A35" s="9">
        <v>2</v>
      </c>
      <c r="B35" s="7">
        <v>193</v>
      </c>
    </row>
    <row r="36" spans="1:3" x14ac:dyDescent="0.25">
      <c r="A36" s="9">
        <v>3</v>
      </c>
      <c r="B36" s="7">
        <v>193</v>
      </c>
    </row>
    <row r="37" spans="1:3" x14ac:dyDescent="0.25">
      <c r="A37" s="9">
        <v>4</v>
      </c>
      <c r="B37" s="7">
        <v>193</v>
      </c>
    </row>
    <row r="38" spans="1:3" x14ac:dyDescent="0.25">
      <c r="A38" s="8">
        <v>5</v>
      </c>
      <c r="B38" s="7">
        <v>225</v>
      </c>
    </row>
    <row r="39" spans="1:3" x14ac:dyDescent="0.25">
      <c r="A39" s="16" t="s">
        <v>21</v>
      </c>
      <c r="B39" s="7">
        <v>258</v>
      </c>
    </row>
    <row r="40" spans="1:3" x14ac:dyDescent="0.25">
      <c r="A40" s="8"/>
      <c r="B40" s="7"/>
    </row>
    <row r="41" spans="1:3" ht="13.8" thickBot="1" x14ac:dyDescent="0.3">
      <c r="A41" s="272" t="s">
        <v>25</v>
      </c>
      <c r="B41" s="273"/>
      <c r="C41" s="273"/>
    </row>
    <row r="42" spans="1:3" x14ac:dyDescent="0.25">
      <c r="A42" t="s">
        <v>24</v>
      </c>
      <c r="B42" s="17">
        <v>0.2</v>
      </c>
    </row>
    <row r="44" spans="1:3" ht="13.8" thickBot="1" x14ac:dyDescent="0.3">
      <c r="A44" s="272" t="s">
        <v>52</v>
      </c>
      <c r="B44" s="273"/>
      <c r="C44" s="273"/>
    </row>
    <row r="45" spans="1:3" x14ac:dyDescent="0.25">
      <c r="A45" t="s">
        <v>12</v>
      </c>
      <c r="B45" s="2">
        <v>35</v>
      </c>
    </row>
    <row r="47" spans="1:3" ht="13.8" thickBot="1" x14ac:dyDescent="0.3">
      <c r="A47" s="272" t="s">
        <v>80</v>
      </c>
      <c r="B47" s="272"/>
      <c r="C47" s="272"/>
    </row>
    <row r="48" spans="1:3" s="11" customFormat="1" x14ac:dyDescent="0.25">
      <c r="A48" s="11" t="s">
        <v>4</v>
      </c>
      <c r="B48" s="43">
        <v>860</v>
      </c>
      <c r="C48" s="43"/>
    </row>
    <row r="49" spans="1:3" s="11" customFormat="1" x14ac:dyDescent="0.25">
      <c r="A49" s="11" t="s">
        <v>5</v>
      </c>
      <c r="B49" s="43">
        <v>525</v>
      </c>
      <c r="C49" s="43"/>
    </row>
    <row r="50" spans="1:3" s="11" customFormat="1" x14ac:dyDescent="0.25">
      <c r="A50" s="11" t="s">
        <v>17</v>
      </c>
      <c r="B50" s="43">
        <v>0</v>
      </c>
      <c r="C50" s="43"/>
    </row>
    <row r="51" spans="1:3" s="11" customFormat="1" x14ac:dyDescent="0.25">
      <c r="A51" s="11" t="s">
        <v>63</v>
      </c>
      <c r="B51" s="43">
        <v>60</v>
      </c>
      <c r="C51" s="43"/>
    </row>
    <row r="52" spans="1:3" x14ac:dyDescent="0.25">
      <c r="B52" s="19"/>
    </row>
    <row r="53" spans="1:3" ht="13.8" thickBot="1" x14ac:dyDescent="0.3">
      <c r="A53" s="273" t="s">
        <v>15</v>
      </c>
      <c r="B53" s="273"/>
      <c r="C53" s="273"/>
    </row>
    <row r="54" spans="1:3" ht="12.75" customHeight="1" x14ac:dyDescent="0.25">
      <c r="A54" t="s">
        <v>128</v>
      </c>
      <c r="B54" s="2">
        <v>624</v>
      </c>
      <c r="C54" s="18" t="s">
        <v>20</v>
      </c>
    </row>
    <row r="55" spans="1:3" x14ac:dyDescent="0.25">
      <c r="A55" t="s">
        <v>16</v>
      </c>
      <c r="B55" s="2">
        <v>167</v>
      </c>
      <c r="C55" s="10" t="s">
        <v>81</v>
      </c>
    </row>
    <row r="56" spans="1:3" s="14" customFormat="1" x14ac:dyDescent="0.25">
      <c r="A56" s="14" t="s">
        <v>32</v>
      </c>
      <c r="B56" s="19"/>
      <c r="C56" s="14" t="s">
        <v>82</v>
      </c>
    </row>
    <row r="57" spans="1:3" s="14" customFormat="1" x14ac:dyDescent="0.25">
      <c r="B57" s="19"/>
    </row>
    <row r="58" spans="1:3" ht="13.8" thickBot="1" x14ac:dyDescent="0.3">
      <c r="A58" s="272" t="s">
        <v>176</v>
      </c>
      <c r="B58" s="273"/>
      <c r="C58" s="273"/>
    </row>
    <row r="59" spans="1:3" s="14" customFormat="1" x14ac:dyDescent="0.25">
      <c r="A59" s="14">
        <v>1</v>
      </c>
      <c r="B59" s="15">
        <v>1133</v>
      </c>
    </row>
    <row r="60" spans="1:3" s="14" customFormat="1" x14ac:dyDescent="0.25">
      <c r="A60" s="14">
        <v>2</v>
      </c>
      <c r="B60" s="15">
        <v>1526</v>
      </c>
    </row>
    <row r="61" spans="1:3" x14ac:dyDescent="0.25">
      <c r="A61">
        <v>3</v>
      </c>
      <c r="B61" s="4">
        <v>1920</v>
      </c>
    </row>
    <row r="62" spans="1:3" x14ac:dyDescent="0.25">
      <c r="A62">
        <v>4</v>
      </c>
      <c r="B62" s="4">
        <v>2313</v>
      </c>
    </row>
    <row r="63" spans="1:3" x14ac:dyDescent="0.25">
      <c r="A63">
        <v>5</v>
      </c>
      <c r="B63" s="4">
        <v>2706</v>
      </c>
    </row>
    <row r="64" spans="1:3" x14ac:dyDescent="0.25">
      <c r="A64">
        <v>6</v>
      </c>
      <c r="B64" s="4">
        <v>3100</v>
      </c>
    </row>
    <row r="65" spans="1:3" x14ac:dyDescent="0.25">
      <c r="A65">
        <v>7</v>
      </c>
      <c r="B65" s="4">
        <v>3493</v>
      </c>
    </row>
    <row r="66" spans="1:3" x14ac:dyDescent="0.25">
      <c r="A66">
        <v>8</v>
      </c>
      <c r="B66" s="4">
        <v>3886</v>
      </c>
    </row>
    <row r="67" spans="1:3" x14ac:dyDescent="0.25">
      <c r="A67" s="3" t="s">
        <v>6</v>
      </c>
      <c r="B67" s="4">
        <v>394</v>
      </c>
      <c r="C67" s="274" t="s">
        <v>174</v>
      </c>
    </row>
    <row r="68" spans="1:3" x14ac:dyDescent="0.25">
      <c r="C68" s="275"/>
    </row>
    <row r="69" spans="1:3" x14ac:dyDescent="0.25">
      <c r="C69" s="275"/>
    </row>
    <row r="70" spans="1:3" x14ac:dyDescent="0.25">
      <c r="C70" s="10"/>
    </row>
    <row r="71" spans="1:3" ht="13.8" thickBot="1" x14ac:dyDescent="0.3">
      <c r="A71" s="272" t="s">
        <v>175</v>
      </c>
      <c r="B71" s="273"/>
      <c r="C71" s="273"/>
    </row>
    <row r="72" spans="1:3" x14ac:dyDescent="0.25">
      <c r="A72" s="6">
        <v>1</v>
      </c>
      <c r="B72" s="5">
        <v>281</v>
      </c>
      <c r="C72" s="20"/>
    </row>
    <row r="73" spans="1:3" x14ac:dyDescent="0.25">
      <c r="A73" s="6">
        <v>2</v>
      </c>
      <c r="B73" s="5">
        <v>516</v>
      </c>
    </row>
    <row r="74" spans="1:3" x14ac:dyDescent="0.25">
      <c r="A74" s="6">
        <v>3</v>
      </c>
      <c r="B74" s="5">
        <v>740</v>
      </c>
    </row>
    <row r="75" spans="1:3" x14ac:dyDescent="0.25">
      <c r="A75" s="6">
        <v>4</v>
      </c>
      <c r="B75" s="5">
        <v>939</v>
      </c>
    </row>
    <row r="76" spans="1:3" x14ac:dyDescent="0.25">
      <c r="A76" s="6">
        <v>5</v>
      </c>
      <c r="B76" s="5">
        <v>1116</v>
      </c>
    </row>
    <row r="77" spans="1:3" x14ac:dyDescent="0.25">
      <c r="A77" s="6">
        <v>6</v>
      </c>
      <c r="B77" s="5">
        <v>1339</v>
      </c>
    </row>
    <row r="78" spans="1:3" x14ac:dyDescent="0.25">
      <c r="A78" s="6">
        <v>7</v>
      </c>
      <c r="B78" s="5">
        <v>1480</v>
      </c>
    </row>
    <row r="79" spans="1:3" x14ac:dyDescent="0.25">
      <c r="A79" s="6">
        <v>8</v>
      </c>
      <c r="B79" s="5">
        <v>1691</v>
      </c>
    </row>
    <row r="80" spans="1:3" x14ac:dyDescent="0.25">
      <c r="A80" s="3" t="s">
        <v>6</v>
      </c>
      <c r="B80" s="5">
        <v>211</v>
      </c>
    </row>
    <row r="82" spans="1:3" s="110" customFormat="1" ht="13.8" thickBot="1" x14ac:dyDescent="0.3">
      <c r="A82" s="111" t="s">
        <v>87</v>
      </c>
      <c r="B82" s="112"/>
      <c r="C82" s="112"/>
    </row>
    <row r="83" spans="1:3" x14ac:dyDescent="0.25">
      <c r="B83" s="77">
        <v>0.3</v>
      </c>
    </row>
    <row r="85" spans="1:3" s="110" customFormat="1" ht="13.8" thickBot="1" x14ac:dyDescent="0.3">
      <c r="A85" s="111" t="s">
        <v>177</v>
      </c>
      <c r="B85" s="112"/>
      <c r="C85" s="112"/>
    </row>
    <row r="86" spans="1:3" x14ac:dyDescent="0.25">
      <c r="A86" t="s">
        <v>88</v>
      </c>
      <c r="B86" s="89">
        <v>2</v>
      </c>
      <c r="C86" t="s">
        <v>89</v>
      </c>
    </row>
    <row r="87" spans="1:3" x14ac:dyDescent="0.25">
      <c r="A87" t="s">
        <v>90</v>
      </c>
      <c r="B87" s="2">
        <v>23</v>
      </c>
    </row>
  </sheetData>
  <sheetProtection sheet="1" objects="1" scenarios="1" selectLockedCells="1"/>
  <mergeCells count="12">
    <mergeCell ref="A32:C32"/>
    <mergeCell ref="A8:C8"/>
    <mergeCell ref="A1:C1"/>
    <mergeCell ref="A3:C3"/>
    <mergeCell ref="A20:C20"/>
    <mergeCell ref="A71:C71"/>
    <mergeCell ref="A41:C41"/>
    <mergeCell ref="A58:C58"/>
    <mergeCell ref="A53:C53"/>
    <mergeCell ref="A44:C44"/>
    <mergeCell ref="A47:C47"/>
    <mergeCell ref="C67:C69"/>
  </mergeCells>
  <phoneticPr fontId="0" type="noConversion"/>
  <pageMargins left="0.5" right="0.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42</vt:i4>
      </vt:variant>
    </vt:vector>
  </HeadingPairs>
  <TitlesOfParts>
    <vt:vector size="46" baseType="lpstr">
      <vt:lpstr>SNAP calculation</vt:lpstr>
      <vt:lpstr>Bay State CAP</vt:lpstr>
      <vt:lpstr>Summary of SNAP calculation</vt:lpstr>
      <vt:lpstr>SNAP numbers -inform calc</vt:lpstr>
      <vt:lpstr>_C100000</vt:lpstr>
      <vt:lpstr>_C70003</vt:lpstr>
      <vt:lpstr>_C75000</vt:lpstr>
      <vt:lpstr>Advocate</vt:lpstr>
      <vt:lpstr>AssetAllowEldDis</vt:lpstr>
      <vt:lpstr>AssetAllowReg</vt:lpstr>
      <vt:lpstr>cat_income_max_over8</vt:lpstr>
      <vt:lpstr>client_name</vt:lpstr>
      <vt:lpstr>client_notes</vt:lpstr>
      <vt:lpstr>Earned_Income</vt:lpstr>
      <vt:lpstr>earned_income_deduction</vt:lpstr>
      <vt:lpstr>HH_SIZE</vt:lpstr>
      <vt:lpstr>homeless_deduct</vt:lpstr>
      <vt:lpstr>Household_SSI</vt:lpstr>
      <vt:lpstr>income_max_over8</vt:lpstr>
      <vt:lpstr>income_max8</vt:lpstr>
      <vt:lpstr>income_max8plus</vt:lpstr>
      <vt:lpstr>incomenet_max_over8</vt:lpstr>
      <vt:lpstr>incomenet_max8</vt:lpstr>
      <vt:lpstr>max_fs_household</vt:lpstr>
      <vt:lpstr>max_fs_household_add</vt:lpstr>
      <vt:lpstr>max_fs_household8</vt:lpstr>
      <vt:lpstr>medical_threshold</vt:lpstr>
      <vt:lpstr>minimum_grant_hh_size</vt:lpstr>
      <vt:lpstr>minimum_grant_hh_size_amount</vt:lpstr>
      <vt:lpstr>netincome_percent</vt:lpstr>
      <vt:lpstr>PAI</vt:lpstr>
      <vt:lpstr>'SNAP calculation'!Print_Area</vt:lpstr>
      <vt:lpstr>'Summary of SNAP calculation'!Print_Area</vt:lpstr>
      <vt:lpstr>shelter_cap</vt:lpstr>
      <vt:lpstr>stddeduct_6over</vt:lpstr>
      <vt:lpstr>STEP10</vt:lpstr>
      <vt:lpstr>STEP11</vt:lpstr>
      <vt:lpstr>STEP3</vt:lpstr>
      <vt:lpstr>STEP4</vt:lpstr>
      <vt:lpstr>STEP5</vt:lpstr>
      <vt:lpstr>STEP6</vt:lpstr>
      <vt:lpstr>STEP7</vt:lpstr>
      <vt:lpstr>STEP8</vt:lpstr>
      <vt:lpstr>STEP9</vt:lpstr>
      <vt:lpstr>Total_Income</vt:lpstr>
      <vt:lpstr>Unearned_Income</vt:lpstr>
    </vt:vector>
  </TitlesOfParts>
  <Company>MLRI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MLRI Food Stamp Calculator</dc:title>
  <dc:creator>Gene Koo</dc:creator>
  <cp:lastModifiedBy>MLRI</cp:lastModifiedBy>
  <cp:lastPrinted>2011-01-31T21:47:38Z</cp:lastPrinted>
  <dcterms:created xsi:type="dcterms:W3CDTF">2000-10-11T13:54:05Z</dcterms:created>
  <dcterms:modified xsi:type="dcterms:W3CDTF">2022-09-28T21:22:03Z</dcterms:modified>
</cp:coreProperties>
</file>