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610" windowHeight="11640" tabRatio="947" activeTab="2"/>
  </bookViews>
  <sheets>
    <sheet name="Research Notes" sheetId="54" r:id="rId1"/>
    <sheet name="Justice Center Charts" sheetId="56" r:id="rId2"/>
    <sheet name="Justice Center Totals" sheetId="55" r:id="rId3"/>
    <sheet name="MA" sheetId="1" r:id="rId4"/>
    <sheet name="1" sheetId="61" r:id="rId5"/>
    <sheet name="2" sheetId="57" r:id="rId6"/>
    <sheet name="3" sheetId="58" r:id="rId7"/>
  </sheets>
  <definedNames>
    <definedName name="_xlnm.Print_Area" localSheetId="1">'Justice Center Charts'!$A$1:$G$100</definedName>
    <definedName name="_xlnm.Print_Area" localSheetId="2">'Justice Center Totals'!$A$1:$G$121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38" i="58" l="1"/>
  <c r="C37" i="58"/>
  <c r="B37" i="58"/>
  <c r="C44" i="58"/>
  <c r="C43" i="58"/>
  <c r="B43" i="58"/>
  <c r="F84" i="55"/>
  <c r="G77" i="55"/>
  <c r="G78" i="55"/>
  <c r="G79" i="55"/>
  <c r="G80" i="55"/>
  <c r="G81" i="55"/>
  <c r="G82" i="55"/>
  <c r="G83" i="55"/>
  <c r="G76" i="55"/>
  <c r="F55" i="55"/>
  <c r="G43" i="55"/>
  <c r="G44" i="55"/>
  <c r="G45" i="55"/>
  <c r="G46" i="55"/>
  <c r="G47" i="55"/>
  <c r="G48" i="55"/>
  <c r="G49" i="55"/>
  <c r="G50" i="55"/>
  <c r="G51" i="55"/>
  <c r="G52" i="55"/>
  <c r="G53" i="55"/>
  <c r="G54" i="55"/>
  <c r="G42" i="55"/>
  <c r="B21" i="58"/>
  <c r="G56" i="56"/>
  <c r="G57" i="56"/>
  <c r="G58" i="56"/>
  <c r="G59" i="56"/>
  <c r="G60" i="56"/>
  <c r="G61" i="56"/>
  <c r="G62" i="56"/>
  <c r="G63" i="56"/>
  <c r="G64" i="56"/>
  <c r="G65" i="56"/>
  <c r="G66" i="56"/>
  <c r="G67" i="56"/>
  <c r="G55" i="56"/>
  <c r="F55" i="56"/>
  <c r="F57" i="56"/>
  <c r="F59" i="56"/>
  <c r="F68" i="56"/>
  <c r="C56" i="56"/>
  <c r="C57" i="56"/>
  <c r="C58" i="56"/>
  <c r="C59" i="56"/>
  <c r="C60" i="56"/>
  <c r="C61" i="56"/>
  <c r="C62" i="56"/>
  <c r="C63" i="56"/>
  <c r="C64" i="56"/>
  <c r="C65" i="56"/>
  <c r="C66" i="56"/>
  <c r="C67" i="56"/>
  <c r="C68" i="56"/>
  <c r="C69" i="56"/>
  <c r="C70" i="56"/>
  <c r="C71" i="56"/>
  <c r="C72" i="56"/>
  <c r="C73" i="56"/>
  <c r="C74" i="56"/>
  <c r="C55" i="56"/>
  <c r="B55" i="56"/>
  <c r="B56" i="56"/>
  <c r="B57" i="56"/>
  <c r="B58" i="56"/>
  <c r="B59" i="56"/>
  <c r="B60" i="56"/>
  <c r="B74" i="56"/>
  <c r="B75" i="56"/>
  <c r="B101" i="55"/>
  <c r="B103" i="55"/>
  <c r="B105" i="55"/>
  <c r="B114" i="55"/>
  <c r="C102" i="55"/>
  <c r="C103" i="55"/>
  <c r="C104" i="55"/>
  <c r="C105" i="55"/>
  <c r="C106" i="55"/>
  <c r="C107" i="55"/>
  <c r="C108" i="55"/>
  <c r="C109" i="55"/>
  <c r="C110" i="55"/>
  <c r="C111" i="55"/>
  <c r="C112" i="55"/>
  <c r="C113" i="55"/>
  <c r="C101" i="55"/>
  <c r="B78" i="55"/>
  <c r="B77" i="55"/>
  <c r="B79" i="55"/>
  <c r="B80" i="55"/>
  <c r="B81" i="55"/>
  <c r="B82" i="55"/>
  <c r="B96" i="55"/>
  <c r="B97" i="55"/>
  <c r="C78" i="55"/>
  <c r="C79" i="55"/>
  <c r="C80" i="55"/>
  <c r="C81" i="55"/>
  <c r="C82" i="55"/>
  <c r="C83" i="55"/>
  <c r="C84" i="55"/>
  <c r="C85" i="55"/>
  <c r="C86" i="55"/>
  <c r="C87" i="55"/>
  <c r="C88" i="55"/>
  <c r="C89" i="55"/>
  <c r="C90" i="55"/>
  <c r="C91" i="55"/>
  <c r="C92" i="55"/>
  <c r="C93" i="55"/>
  <c r="C94" i="55"/>
  <c r="C95" i="55"/>
  <c r="C96" i="55"/>
  <c r="C77" i="55"/>
  <c r="F53" i="58"/>
  <c r="G52" i="58"/>
  <c r="G51" i="58"/>
  <c r="G50" i="58"/>
  <c r="F45" i="58"/>
  <c r="G44" i="58"/>
  <c r="G43" i="58"/>
  <c r="G42" i="58"/>
  <c r="F36" i="58"/>
  <c r="F37" i="58"/>
  <c r="F38" i="58"/>
  <c r="G37" i="58"/>
  <c r="G36" i="58"/>
  <c r="F32" i="58"/>
  <c r="G31" i="58"/>
  <c r="G30" i="58"/>
  <c r="G29" i="58"/>
  <c r="G28" i="58"/>
  <c r="G27" i="58"/>
  <c r="G26" i="58"/>
  <c r="F20" i="58"/>
  <c r="G19" i="58"/>
  <c r="G18" i="58"/>
  <c r="G17" i="58"/>
  <c r="G16" i="58"/>
  <c r="G15" i="58"/>
  <c r="G14" i="58"/>
  <c r="F9" i="58"/>
  <c r="G8" i="58"/>
  <c r="G7" i="58"/>
  <c r="B73" i="58"/>
  <c r="C72" i="58"/>
  <c r="C71" i="58"/>
  <c r="C70" i="58"/>
  <c r="C69" i="58"/>
  <c r="C68" i="58"/>
  <c r="C67" i="58"/>
  <c r="C66" i="58"/>
  <c r="B62" i="58"/>
  <c r="C61" i="58"/>
  <c r="C60" i="58"/>
  <c r="C59" i="58"/>
  <c r="C58" i="58"/>
  <c r="C57" i="58"/>
  <c r="C56" i="58"/>
  <c r="C55" i="58"/>
  <c r="B99" i="58"/>
  <c r="C98" i="58"/>
  <c r="C97" i="58"/>
  <c r="C96" i="58"/>
  <c r="C95" i="58"/>
  <c r="C94" i="58"/>
  <c r="C93" i="58"/>
  <c r="C92" i="58"/>
  <c r="B88" i="58"/>
  <c r="C87" i="58"/>
  <c r="C86" i="58"/>
  <c r="C85" i="58"/>
  <c r="C84" i="58"/>
  <c r="C83" i="58"/>
  <c r="C82" i="58"/>
  <c r="C81" i="58"/>
  <c r="C80" i="58"/>
  <c r="C79" i="58"/>
  <c r="C78" i="58"/>
  <c r="C77" i="58"/>
  <c r="B49" i="58"/>
  <c r="B50" i="58"/>
  <c r="B51" i="58"/>
  <c r="C50" i="58"/>
  <c r="C49" i="58"/>
  <c r="B33" i="58"/>
  <c r="C32" i="58"/>
  <c r="C31" i="58"/>
  <c r="C30" i="58"/>
  <c r="C29" i="58"/>
  <c r="C28" i="58"/>
  <c r="C27" i="58"/>
  <c r="C26" i="58"/>
  <c r="C20" i="58"/>
  <c r="C19" i="58"/>
  <c r="C18" i="58"/>
  <c r="C17" i="58"/>
  <c r="C16" i="58"/>
  <c r="C15" i="58"/>
  <c r="C14" i="58"/>
  <c r="B9" i="58"/>
  <c r="C8" i="58"/>
  <c r="C7" i="58"/>
  <c r="F56" i="57"/>
  <c r="G55" i="57"/>
  <c r="G54" i="57"/>
  <c r="G53" i="57"/>
  <c r="F48" i="57"/>
  <c r="G47" i="57"/>
  <c r="G46" i="57"/>
  <c r="G45" i="57"/>
  <c r="G44" i="57"/>
  <c r="G43" i="57"/>
  <c r="G42" i="57"/>
  <c r="F36" i="57"/>
  <c r="F37" i="57"/>
  <c r="F38" i="57"/>
  <c r="G37" i="57"/>
  <c r="G36" i="57"/>
  <c r="F32" i="57"/>
  <c r="G31" i="57"/>
  <c r="G30" i="57"/>
  <c r="G29" i="57"/>
  <c r="G28" i="57"/>
  <c r="G27" i="57"/>
  <c r="G26" i="57"/>
  <c r="F20" i="57"/>
  <c r="G19" i="57"/>
  <c r="G18" i="57"/>
  <c r="G17" i="57"/>
  <c r="G16" i="57"/>
  <c r="G15" i="57"/>
  <c r="G14" i="57"/>
  <c r="F9" i="57"/>
  <c r="G8" i="57"/>
  <c r="G7" i="57"/>
  <c r="B73" i="57"/>
  <c r="C72" i="57"/>
  <c r="C71" i="57"/>
  <c r="C70" i="57"/>
  <c r="C69" i="57"/>
  <c r="C68" i="57"/>
  <c r="C67" i="57"/>
  <c r="C66" i="57"/>
  <c r="B62" i="57"/>
  <c r="C61" i="57"/>
  <c r="C60" i="57"/>
  <c r="C59" i="57"/>
  <c r="C58" i="57"/>
  <c r="C57" i="57"/>
  <c r="C56" i="57"/>
  <c r="C55" i="57"/>
  <c r="B96" i="57"/>
  <c r="C95" i="57"/>
  <c r="C94" i="57"/>
  <c r="C93" i="57"/>
  <c r="C92" i="57"/>
  <c r="B88" i="57"/>
  <c r="C87" i="57"/>
  <c r="C86" i="57"/>
  <c r="C85" i="57"/>
  <c r="C84" i="57"/>
  <c r="C83" i="57"/>
  <c r="C82" i="57"/>
  <c r="C81" i="57"/>
  <c r="C80" i="57"/>
  <c r="C79" i="57"/>
  <c r="C78" i="57"/>
  <c r="C77" i="57"/>
  <c r="B49" i="57"/>
  <c r="B50" i="57"/>
  <c r="B51" i="57"/>
  <c r="C50" i="57"/>
  <c r="C49" i="57"/>
  <c r="B33" i="57"/>
  <c r="C32" i="57"/>
  <c r="C31" i="57"/>
  <c r="C30" i="57"/>
  <c r="C29" i="57"/>
  <c r="C28" i="57"/>
  <c r="C27" i="57"/>
  <c r="C26" i="57"/>
  <c r="B21" i="57"/>
  <c r="C20" i="57"/>
  <c r="C19" i="57"/>
  <c r="C18" i="57"/>
  <c r="C17" i="57"/>
  <c r="C16" i="57"/>
  <c r="C15" i="57"/>
  <c r="C14" i="57"/>
  <c r="B9" i="57"/>
  <c r="C8" i="57"/>
  <c r="C7" i="57"/>
  <c r="F65" i="61"/>
  <c r="G64" i="61"/>
  <c r="G63" i="61"/>
  <c r="G62" i="61"/>
  <c r="G61" i="61"/>
  <c r="G60" i="61"/>
  <c r="G59" i="61"/>
  <c r="G58" i="61"/>
  <c r="F53" i="61"/>
  <c r="G52" i="61"/>
  <c r="G51" i="61"/>
  <c r="G50" i="61"/>
  <c r="G49" i="61"/>
  <c r="G48" i="61"/>
  <c r="G47" i="61"/>
  <c r="G46" i="61"/>
  <c r="G45" i="61"/>
  <c r="G44" i="61"/>
  <c r="G43" i="61"/>
  <c r="G42" i="61"/>
  <c r="F36" i="61"/>
  <c r="F37" i="61"/>
  <c r="F38" i="61"/>
  <c r="G37" i="61"/>
  <c r="G36" i="61"/>
  <c r="F32" i="61"/>
  <c r="G31" i="61"/>
  <c r="G30" i="61"/>
  <c r="G29" i="61"/>
  <c r="G28" i="61"/>
  <c r="G27" i="61"/>
  <c r="G26" i="61"/>
  <c r="F20" i="61"/>
  <c r="G19" i="61"/>
  <c r="G18" i="61"/>
  <c r="G17" i="61"/>
  <c r="G16" i="61"/>
  <c r="G15" i="61"/>
  <c r="G14" i="61"/>
  <c r="F9" i="61"/>
  <c r="G8" i="61"/>
  <c r="G7" i="61"/>
  <c r="B73" i="61"/>
  <c r="C72" i="61"/>
  <c r="C71" i="61"/>
  <c r="C70" i="61"/>
  <c r="C69" i="61"/>
  <c r="C68" i="61"/>
  <c r="C67" i="61"/>
  <c r="C66" i="61"/>
  <c r="B62" i="61"/>
  <c r="C61" i="61"/>
  <c r="C60" i="61"/>
  <c r="C59" i="61"/>
  <c r="C58" i="61"/>
  <c r="C57" i="61"/>
  <c r="C56" i="61"/>
  <c r="C55" i="61"/>
  <c r="B103" i="61"/>
  <c r="C102" i="61"/>
  <c r="C101" i="61"/>
  <c r="C100" i="61"/>
  <c r="C99" i="61"/>
  <c r="C98" i="61"/>
  <c r="C97" i="61"/>
  <c r="C96" i="61"/>
  <c r="C95" i="61"/>
  <c r="C94" i="61"/>
  <c r="C93" i="61"/>
  <c r="C92" i="61"/>
  <c r="B88" i="61"/>
  <c r="C87" i="61"/>
  <c r="C86" i="61"/>
  <c r="C85" i="61"/>
  <c r="C84" i="61"/>
  <c r="C83" i="61"/>
  <c r="C82" i="61"/>
  <c r="C81" i="61"/>
  <c r="C80" i="61"/>
  <c r="C79" i="61"/>
  <c r="C78" i="61"/>
  <c r="C77" i="61"/>
  <c r="B49" i="61"/>
  <c r="B50" i="61"/>
  <c r="B51" i="61"/>
  <c r="C50" i="61"/>
  <c r="C49" i="61"/>
  <c r="B33" i="61"/>
  <c r="C32" i="61"/>
  <c r="C31" i="61"/>
  <c r="C30" i="61"/>
  <c r="C29" i="61"/>
  <c r="C28" i="61"/>
  <c r="C27" i="61"/>
  <c r="C26" i="61"/>
  <c r="B21" i="61"/>
  <c r="C20" i="61"/>
  <c r="C19" i="61"/>
  <c r="C18" i="61"/>
  <c r="C17" i="61"/>
  <c r="C16" i="61"/>
  <c r="C15" i="61"/>
  <c r="C14" i="61"/>
  <c r="B9" i="61"/>
  <c r="C8" i="61"/>
  <c r="C7" i="61"/>
  <c r="B49" i="56"/>
  <c r="C48" i="56"/>
  <c r="C47" i="56"/>
  <c r="B41" i="56"/>
  <c r="C40" i="56"/>
  <c r="C39" i="56"/>
  <c r="B7" i="56"/>
  <c r="B33" i="56"/>
  <c r="C32" i="56"/>
  <c r="C31" i="56"/>
  <c r="C30" i="56"/>
  <c r="C29" i="56"/>
  <c r="C28" i="56"/>
  <c r="C27" i="56"/>
  <c r="C26" i="56"/>
  <c r="B20" i="56"/>
  <c r="C19" i="56"/>
  <c r="C18" i="56"/>
  <c r="C17" i="56"/>
  <c r="C16" i="56"/>
  <c r="C15" i="56"/>
  <c r="C14" i="56"/>
  <c r="C13" i="56"/>
  <c r="C6" i="56"/>
  <c r="C5" i="56"/>
  <c r="F27" i="55"/>
  <c r="F28" i="55"/>
  <c r="F29" i="55"/>
  <c r="F30" i="55"/>
  <c r="F31" i="55"/>
  <c r="F26" i="55"/>
  <c r="F15" i="55"/>
  <c r="F16" i="55"/>
  <c r="F17" i="55"/>
  <c r="F18" i="55"/>
  <c r="F19" i="55"/>
  <c r="F14" i="55"/>
  <c r="F8" i="55"/>
  <c r="F7" i="55"/>
  <c r="B67" i="55"/>
  <c r="B68" i="55"/>
  <c r="B69" i="55"/>
  <c r="B70" i="55"/>
  <c r="B71" i="55"/>
  <c r="B72" i="55"/>
  <c r="B66" i="55"/>
  <c r="B56" i="55"/>
  <c r="B57" i="55"/>
  <c r="B58" i="55"/>
  <c r="B59" i="55"/>
  <c r="B60" i="55"/>
  <c r="B61" i="55"/>
  <c r="B55" i="55"/>
  <c r="B44" i="55"/>
  <c r="B43" i="55"/>
  <c r="B38" i="55"/>
  <c r="B37" i="55"/>
  <c r="B27" i="55"/>
  <c r="B28" i="55"/>
  <c r="B29" i="55"/>
  <c r="B30" i="55"/>
  <c r="B31" i="55"/>
  <c r="B32" i="55"/>
  <c r="B26" i="55"/>
  <c r="B18" i="55"/>
  <c r="B19" i="55"/>
  <c r="B20" i="55"/>
  <c r="B16" i="55"/>
  <c r="B17" i="55"/>
  <c r="B15" i="55"/>
  <c r="B14" i="55"/>
  <c r="B8" i="55"/>
  <c r="B7" i="55"/>
  <c r="B33" i="55"/>
  <c r="B73" i="55"/>
  <c r="C72" i="55"/>
  <c r="C71" i="55"/>
  <c r="C70" i="55"/>
  <c r="C69" i="55"/>
  <c r="C68" i="55"/>
  <c r="C67" i="55"/>
  <c r="C66" i="55"/>
  <c r="B62" i="55"/>
  <c r="C61" i="55"/>
  <c r="C60" i="55"/>
  <c r="C59" i="55"/>
  <c r="C58" i="55"/>
  <c r="C57" i="55"/>
  <c r="C56" i="55"/>
  <c r="C55" i="55"/>
  <c r="B49" i="55"/>
  <c r="B50" i="55"/>
  <c r="B51" i="55"/>
  <c r="C50" i="55"/>
  <c r="C49" i="55"/>
  <c r="B45" i="55"/>
  <c r="C44" i="55"/>
  <c r="C43" i="55"/>
  <c r="B39" i="55"/>
  <c r="F36" i="55"/>
  <c r="F37" i="55"/>
  <c r="F38" i="55"/>
  <c r="C38" i="55"/>
  <c r="G37" i="55"/>
  <c r="C37" i="55"/>
  <c r="G36" i="55"/>
  <c r="F32" i="55"/>
  <c r="C32" i="55"/>
  <c r="G31" i="55"/>
  <c r="C31" i="55"/>
  <c r="G30" i="55"/>
  <c r="C30" i="55"/>
  <c r="G29" i="55"/>
  <c r="C29" i="55"/>
  <c r="G28" i="55"/>
  <c r="C28" i="55"/>
  <c r="G27" i="55"/>
  <c r="C27" i="55"/>
  <c r="G26" i="55"/>
  <c r="C26" i="55"/>
  <c r="B21" i="55"/>
  <c r="F20" i="55"/>
  <c r="C20" i="55"/>
  <c r="G19" i="55"/>
  <c r="C19" i="55"/>
  <c r="G18" i="55"/>
  <c r="C18" i="55"/>
  <c r="G17" i="55"/>
  <c r="C17" i="55"/>
  <c r="G16" i="55"/>
  <c r="C16" i="55"/>
  <c r="G15" i="55"/>
  <c r="C15" i="55"/>
  <c r="G14" i="55"/>
  <c r="C14" i="55"/>
  <c r="F9" i="55"/>
  <c r="B9" i="55"/>
  <c r="G8" i="55"/>
  <c r="C8" i="55"/>
  <c r="G7" i="55"/>
  <c r="C7" i="55"/>
  <c r="B199" i="1"/>
  <c r="C179" i="1"/>
  <c r="B173" i="1"/>
  <c r="C154" i="1"/>
  <c r="B147" i="1"/>
  <c r="B146" i="1"/>
  <c r="B142" i="1"/>
  <c r="C137" i="1"/>
  <c r="B131" i="1"/>
  <c r="C127" i="1"/>
  <c r="B121" i="1"/>
  <c r="C119" i="1"/>
  <c r="B111" i="1"/>
  <c r="C106" i="1"/>
  <c r="B100" i="1"/>
  <c r="C94" i="1"/>
  <c r="B89" i="1"/>
  <c r="C70" i="1"/>
  <c r="B38" i="1"/>
  <c r="B37" i="1"/>
  <c r="B33" i="1"/>
  <c r="C28" i="1"/>
  <c r="B21" i="1"/>
  <c r="C15" i="1"/>
  <c r="B9" i="1"/>
  <c r="B39" i="1"/>
  <c r="C38" i="1"/>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68" i="1"/>
  <c r="C87" i="1"/>
  <c r="C85" i="1"/>
  <c r="C83" i="1"/>
  <c r="C81" i="1"/>
  <c r="C79" i="1"/>
  <c r="C77" i="1"/>
  <c r="C75" i="1"/>
  <c r="C73" i="1"/>
  <c r="C71" i="1"/>
  <c r="C69" i="1"/>
  <c r="C88" i="1"/>
  <c r="C86" i="1"/>
  <c r="C84" i="1"/>
  <c r="C82" i="1"/>
  <c r="C80" i="1"/>
  <c r="C78" i="1"/>
  <c r="C76" i="1"/>
  <c r="C74" i="1"/>
  <c r="C72" i="1"/>
  <c r="C93" i="1"/>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<sst xmlns="http://schemas.openxmlformats.org/spreadsheetml/2006/main" count="1119" uniqueCount="184">
  <si>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</si>
  <si>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</si>
  <si>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</si>
  <si>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</si>
  <si>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</si>
  <si>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</si>
  <si>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</si>
  <si>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</si>
  <si>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</si>
  <si>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</si>
  <si>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</si>
  <si>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</si>
  <si>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</si>
  <si>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</si>
  <si>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</si>
  <si>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</si>
  <si>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</si>
  <si>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</si>
  <si>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</si>
  <si>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</si>
  <si>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</si>
  <si>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</si>
  <si>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</si>
  <si>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</si>
  <si>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</si>
  <si>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</si>
  <si>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</si>
  <si>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</si>
  <si>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</si>
  <si>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</si>
  <si>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</si>
  <si>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</si>
  <si>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</si>
  <si>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</si>
  <si>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</si>
  <si>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</si>
  <si>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</si>
  <si>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</si>
  <si>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</si>
  <si>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</si>
  <si>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</si>
  <si>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</si>
  <si>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</si>
  <si>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</si>
  <si>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</si>
  <si>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</si>
  <si>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</si>
  <si>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</si>
  <si>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</si>
  <si>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</si>
  <si>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</si>
  <si>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</si>
  <si>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</si>
  <si>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</si>
  <si>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</si>
  <si>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</si>
  <si>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</si>
  <si>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</si>
  <si>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</si>
  <si>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</si>
  <si>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</si>
  <si>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</si>
  <si>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</si>
  <si>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German</t>
  </si>
  <si>
    <t>Persian</t>
  </si>
  <si>
    <t>Urdu</t>
  </si>
  <si>
    <t>Ukrainian</t>
  </si>
  <si>
    <t>Thai</t>
  </si>
  <si>
    <t>Cushite</t>
  </si>
  <si>
    <t>Panjabi</t>
  </si>
  <si>
    <t>Amharic</t>
  </si>
  <si>
    <t>Other Indo-European Languages</t>
  </si>
  <si>
    <t>Linguistic Isolation of All Households</t>
  </si>
  <si>
    <t>Mon-Khmer, Cambodian</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</si>
  <si>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</si>
  <si>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</si>
  <si>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</si>
  <si>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</si>
  <si>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</si>
  <si>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</si>
  <si>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</si>
  <si>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</si>
  <si>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</si>
  <si>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</si>
  <si>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</si>
  <si>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</si>
  <si>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</si>
  <si>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</si>
  <si>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</si>
  <si>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</si>
  <si>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</si>
  <si>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</si>
  <si>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</si>
  <si>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</si>
  <si>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Linguistic Isolation</t>
  </si>
  <si>
    <t>Note: Due to the data limitation,"Other" may include Languages Spoken listed above.</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</si>
  <si>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</si>
  <si>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</si>
  <si>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</si>
  <si>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</si>
  <si>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</si>
  <si>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</si>
  <si>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</si>
  <si>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</si>
  <si>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3)  Due to the data limitation,"Other" may include some languages listed above.**</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</si>
  <si>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</si>
  <si>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</si>
  <si>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Limited English Proficient</t>
  </si>
  <si>
    <t>Mon-Khmer/Cambodian</t>
  </si>
  <si>
    <t>The Justice Center of Southeast MA - Limited English Proficient Data with Poverty Overlay</t>
  </si>
  <si>
    <t>PUMA 4000</t>
  </si>
  <si>
    <t>Abington CDP</t>
  </si>
  <si>
    <t>Abington town</t>
  </si>
  <si>
    <t>Avon town</t>
  </si>
  <si>
    <t>Brockton city</t>
  </si>
  <si>
    <t>*Universe: Total population 5 years and over in PUMA=4000</t>
  </si>
  <si>
    <t>Lithuanian</t>
  </si>
  <si>
    <t>Laotian</t>
  </si>
  <si>
    <t>PUMA 4100</t>
  </si>
  <si>
    <t>Bridgewater CDP</t>
  </si>
  <si>
    <t>Bridgewater town</t>
  </si>
  <si>
    <t>East Bridgewater town</t>
  </si>
  <si>
    <t>Easton town</t>
  </si>
  <si>
    <t>*Universe: Total population 5 years and over in PUMA=4100</t>
  </si>
  <si>
    <t>Halifax town</t>
  </si>
  <si>
    <t>Hanson CDP</t>
  </si>
  <si>
    <t>Hanson town</t>
  </si>
  <si>
    <t>Lakeville town</t>
  </si>
  <si>
    <t>Middleborough Center CDP</t>
  </si>
  <si>
    <t>Middleborough town</t>
  </si>
  <si>
    <t>North Lakeville CDP</t>
  </si>
  <si>
    <t>Plympton town</t>
  </si>
  <si>
    <t>Raynham Center CDP</t>
  </si>
  <si>
    <t>Raynham town</t>
  </si>
  <si>
    <t>Remainder of Bridgewater town</t>
  </si>
  <si>
    <t>Remainder of Hanson town</t>
  </si>
  <si>
    <t>Remainder of Lakeville town</t>
  </si>
  <si>
    <t>Remainder of Middleborough town</t>
  </si>
  <si>
    <t>Remainder of Raynham town</t>
  </si>
  <si>
    <t>West Bridgewater town</t>
  </si>
  <si>
    <t>Whitman town</t>
  </si>
  <si>
    <t>Gujarati</t>
  </si>
  <si>
    <t>PUMA 4600</t>
  </si>
  <si>
    <t>Carver town</t>
  </si>
  <si>
    <t>Weweantic CDP</t>
  </si>
  <si>
    <t>Duxbury CDP</t>
  </si>
  <si>
    <t>Duxbury town</t>
  </si>
  <si>
    <t>Green Harbor-Cedar Crest CDP (part)</t>
  </si>
  <si>
    <t>*Universe: Total population 5 years and over in PUMA=4600</t>
  </si>
  <si>
    <t>Kingston CDP</t>
  </si>
  <si>
    <t>Kingston town</t>
  </si>
  <si>
    <t>Marshfield CDP</t>
  </si>
  <si>
    <t>Marshfield Hills CDP</t>
  </si>
  <si>
    <t>Marshfield town</t>
  </si>
  <si>
    <t>North Pembroke CDP</t>
  </si>
  <si>
    <t>North Plymouth CDP</t>
  </si>
  <si>
    <t>Ocean Bluff-Brant Rock CDP</t>
  </si>
  <si>
    <t>Onset CDP</t>
  </si>
  <si>
    <t>Pembroke town</t>
  </si>
  <si>
    <t>Plymouth CDP</t>
  </si>
  <si>
    <t>Plymouth town</t>
  </si>
  <si>
    <t>Remainder of Duxbury town</t>
  </si>
  <si>
    <t>Remainder of Kingston town</t>
  </si>
  <si>
    <t>Remainder of Marshfield town</t>
  </si>
  <si>
    <t>Remainder of Pembroke town</t>
  </si>
  <si>
    <t>Remainder of Plymouth town</t>
  </si>
  <si>
    <t>Remainder of Wareham town</t>
  </si>
  <si>
    <t>South Duxbury CDP</t>
  </si>
  <si>
    <t>Wareham Center CDP</t>
  </si>
  <si>
    <t>Wareham town</t>
  </si>
  <si>
    <t>West Wareham CDP</t>
  </si>
  <si>
    <t>Finnish</t>
  </si>
  <si>
    <r>
      <rPr>
        <b/>
        <sz val="12"/>
        <color theme="1"/>
        <rFont val="Calibri"/>
        <family val="2"/>
        <scheme val="minor"/>
      </rPr>
      <t xml:space="preserve">Geography Included: </t>
    </r>
    <r>
      <rPr>
        <sz val="12"/>
        <color theme="1"/>
        <rFont val="Calibri"/>
        <family val="2"/>
        <scheme val="minor"/>
      </rPr>
      <t>PUMA 4000, 4100, 4600</t>
    </r>
  </si>
  <si>
    <t>The Justice Center of Southeast MA Service Area LEP Population by Poverty</t>
  </si>
  <si>
    <t>*Universe: Total population 5 years and over.</t>
  </si>
  <si>
    <r>
      <rPr>
        <b/>
        <sz val="12"/>
        <color theme="1"/>
        <rFont val="Calibri"/>
        <family val="2"/>
        <scheme val="minor"/>
      </rPr>
      <t xml:space="preserve">Geography included that is NOT in the Justice Center service area: </t>
    </r>
    <r>
      <rPr>
        <sz val="12"/>
        <color theme="1"/>
        <rFont val="Calibri"/>
        <family val="2"/>
        <scheme val="minor"/>
      </rPr>
      <t>Green Harbor-Cedar Crest, Ocean Bluff-Brant Rock, Onset, Raynham, Weweantic</t>
    </r>
  </si>
  <si>
    <r>
      <rPr>
        <b/>
        <sz val="12"/>
        <color theme="1"/>
        <rFont val="Calibri"/>
        <family val="2"/>
        <scheme val="minor"/>
      </rPr>
      <t>Geography NOT included that is in the Justice Center service area:</t>
    </r>
    <r>
      <rPr>
        <sz val="12"/>
        <color theme="1"/>
        <rFont val="Calibri"/>
        <family val="2"/>
        <scheme val="minor"/>
      </rPr>
      <t xml:space="preserve"> Hanover, Rockland</t>
    </r>
  </si>
  <si>
    <t>The Justice Center Service Area LEP Population by Poverty</t>
  </si>
  <si>
    <t>10.3% of the people who live in the Justice Center's service area between 101-200% of the federal poverty line are LEP.</t>
  </si>
  <si>
    <t xml:space="preserve">12.8% of the people who live in the Justice Center's service area below 100% of the federal poverty line are LEP and financially eligible for the Justice Center's services. </t>
  </si>
  <si>
    <t>The above chart shows number and percentage of LEP individuals in various income brackets based on the federal poverty guidelines. Compared to 5.7% of people who live in the Justice Center's service area below the federal poverty line, 15.5% of LEP people who live in the Justice Center's service area live below the federal poverty line. This shows that LEP individuals are about 3 times as much as likely to live in poverty and be eligible for legal aid.</t>
  </si>
  <si>
    <t>The above percentages are based on federal poverty guidelines. If a person's income is within 0-100%, then they live below the federal poverty line. According to this data, 5.7% of the people who live in the Justice Center's service area live below the federal poverty line.</t>
  </si>
  <si>
    <t>*Universe: Total population 5 years and over. Note: This total does not match total of English Proficiency chart because of discrepancy in PUMA 4600.</t>
  </si>
  <si>
    <t>Note: This total does not match total of English Proficiency chart because of slight discrepancy in PUMA 4600.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</si>
</sst>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ont>
    <font>
      <b/>
      <sz val="11"/>
      <color indexed="8"/>
      <name val="Calibri"/>
      <family val="2"/>
    </font>
    <font>
      <i/>
      <sz val="11"/>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sz val="11"/>
      <color rgb="FF000000"/>
      <name val="Calibri"/>
      <family val="2"/>
      <scheme val="minor"/>
    </font>
    <font>
      <b/>
      <sz val="11"/>
      <color rgb="FF000000"/>
      <name val="Calibri"/>
      <scheme val="minor"/>
    </font>
    <font>
      <b/>
      <sz val="13"/>
      <name val="Calibri"/>
      <family val="2"/>
      <scheme val="minor"/>
    </font>
    <font>
      <b/>
      <sz val="11"/>
      <name val="Calibri"/>
      <family val="2"/>
      <scheme val="minor"/>
    </font>
    <font>
      <sz val="10"/>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s>
  <borders count="47">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style="medium">
        <color auto="1"/>
      </top>
      <bottom style="thin">
        <color indexed="64"/>
      </bottom>
      <diagonal/>
    </border>
    <border>
      <left style="thin">
        <color auto="1"/>
      </left>
      <right style="medium">
        <color indexed="64"/>
      </right>
      <top/>
      <bottom style="medium">
        <color indexed="64"/>
      </bottom>
      <diagonal/>
    </border>
    <border>
      <left style="medium">
        <color indexed="64"/>
      </left>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medium">
        <color auto="1"/>
      </top>
      <bottom style="medium">
        <color auto="1"/>
      </bottom>
      <diagonal/>
    </border>
  </borders>
  <cellStyleXfs count="134">
    <xf numFmtId="0" fontId="0" fillId="0" borderId="0"/>
    <xf numFmtId="43" fontId="4" fillId="0" borderId="0" applyFont="0" applyFill="0" applyBorder="0" applyAlignment="0" applyProtection="0"/>
    <xf numFmtId="9" fontId="4"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6" fillId="5" borderId="0" applyNumberFormat="0" applyBorder="0" applyAlignment="0" applyProtection="0"/>
    <xf numFmtId="0" fontId="18"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9">
    <xf numFmtId="0" fontId="0" fillId="0" borderId="0" xfId="0"/>
    <xf numFmtId="0" fontId="0" fillId="0" borderId="0" xfId="0"/>
    <xf numFmtId="0" fontId="0" fillId="0" borderId="5" xfId="0" applyBorder="1"/>
    <xf numFmtId="165" fontId="0" fillId="0" borderId="9" xfId="1" applyNumberFormat="1" applyFont="1" applyBorder="1"/>
    <xf numFmtId="0" fontId="5"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5" fillId="0" borderId="12" xfId="0" applyFont="1" applyBorder="1" applyAlignment="1">
      <alignment horizontal="center"/>
    </xf>
    <xf numFmtId="0" fontId="5"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6" fillId="0" borderId="0" xfId="0" applyFont="1" applyAlignment="1">
      <alignment horizontal="center"/>
    </xf>
    <xf numFmtId="0" fontId="8" fillId="0" borderId="0" xfId="3"/>
    <xf numFmtId="9" fontId="0" fillId="0" borderId="5" xfId="2" applyFont="1" applyBorder="1"/>
    <xf numFmtId="0" fontId="0" fillId="0" borderId="0" xfId="0" applyBorder="1"/>
    <xf numFmtId="0" fontId="5" fillId="0" borderId="0" xfId="0" applyFont="1"/>
    <xf numFmtId="0" fontId="5"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0" fillId="0" borderId="0" xfId="0" applyFont="1"/>
    <xf numFmtId="0" fontId="0" fillId="0" borderId="0" xfId="0" applyFill="1"/>
    <xf numFmtId="164" fontId="0" fillId="0" borderId="0" xfId="2" applyNumberFormat="1" applyFont="1" applyBorder="1"/>
    <xf numFmtId="0" fontId="0" fillId="0" borderId="18" xfId="0" applyBorder="1"/>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164" fontId="0" fillId="0" borderId="25" xfId="2" applyNumberFormat="1" applyFont="1" applyBorder="1"/>
    <xf numFmtId="0" fontId="0" fillId="0" borderId="26" xfId="0" applyBorder="1"/>
    <xf numFmtId="0" fontId="0" fillId="0" borderId="27" xfId="0" applyBorder="1"/>
    <xf numFmtId="165" fontId="0" fillId="0" borderId="28" xfId="1" applyNumberFormat="1" applyFont="1" applyBorder="1"/>
    <xf numFmtId="0" fontId="0" fillId="0" borderId="20" xfId="0" applyBorder="1"/>
    <xf numFmtId="165" fontId="5" fillId="0" borderId="9" xfId="1" applyNumberFormat="1" applyFont="1" applyBorder="1"/>
    <xf numFmtId="165" fontId="5" fillId="0" borderId="0" xfId="1" applyNumberFormat="1" applyFont="1" applyBorder="1"/>
    <xf numFmtId="0" fontId="0" fillId="6" borderId="2" xfId="0" applyFill="1" applyBorder="1"/>
    <xf numFmtId="165" fontId="17" fillId="6" borderId="0" xfId="38"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165" fontId="0" fillId="0" borderId="31" xfId="1" applyNumberFormat="1" applyFont="1" applyBorder="1"/>
    <xf numFmtId="164" fontId="0" fillId="0" borderId="5" xfId="2" applyNumberFormat="1" applyFont="1" applyBorder="1"/>
    <xf numFmtId="0" fontId="5" fillId="0" borderId="33" xfId="0" applyFont="1" applyBorder="1" applyAlignment="1">
      <alignment horizontal="center"/>
    </xf>
    <xf numFmtId="0" fontId="5" fillId="0" borderId="22" xfId="0" applyFont="1" applyBorder="1" applyAlignment="1">
      <alignment horizontal="center"/>
    </xf>
    <xf numFmtId="0" fontId="5" fillId="0" borderId="34" xfId="0" applyFont="1" applyBorder="1" applyAlignment="1">
      <alignment horizontal="center"/>
    </xf>
    <xf numFmtId="0" fontId="0" fillId="0" borderId="35" xfId="0" applyBorder="1"/>
    <xf numFmtId="0" fontId="0" fillId="0" borderId="5" xfId="0" applyFill="1" applyBorder="1"/>
    <xf numFmtId="0" fontId="14" fillId="0" borderId="0" xfId="0" applyFont="1"/>
    <xf numFmtId="0" fontId="3" fillId="0" borderId="0" xfId="0" applyFont="1"/>
    <xf numFmtId="0" fontId="3" fillId="0" borderId="0" xfId="0" applyFont="1" applyAlignment="1">
      <alignment horizontal="left"/>
    </xf>
    <xf numFmtId="0" fontId="20" fillId="0" borderId="5" xfId="0" applyFont="1" applyBorder="1"/>
    <xf numFmtId="0" fontId="0" fillId="9" borderId="20" xfId="0" applyFill="1" applyBorder="1"/>
    <xf numFmtId="0" fontId="18" fillId="8" borderId="20" xfId="39" applyFill="1" applyBorder="1"/>
    <xf numFmtId="0" fontId="0" fillId="0" borderId="38" xfId="0" applyBorder="1"/>
    <xf numFmtId="165" fontId="20" fillId="0" borderId="36" xfId="0" applyNumberFormat="1" applyFont="1" applyBorder="1"/>
    <xf numFmtId="165" fontId="20" fillId="0" borderId="39" xfId="0" applyNumberFormat="1" applyFont="1" applyBorder="1"/>
    <xf numFmtId="165" fontId="5" fillId="0" borderId="32" xfId="1" applyNumberFormat="1" applyFont="1" applyBorder="1"/>
    <xf numFmtId="0" fontId="5" fillId="0" borderId="4" xfId="0" applyFont="1" applyBorder="1"/>
    <xf numFmtId="165" fontId="21" fillId="0" borderId="28" xfId="0" applyNumberFormat="1" applyFont="1" applyBorder="1"/>
    <xf numFmtId="165" fontId="5" fillId="0" borderId="32" xfId="1" applyNumberFormat="1" applyFont="1" applyFill="1" applyBorder="1"/>
    <xf numFmtId="0" fontId="5" fillId="0" borderId="4" xfId="0" applyFont="1" applyFill="1" applyBorder="1"/>
    <xf numFmtId="164" fontId="0" fillId="0" borderId="29" xfId="2" applyNumberFormat="1" applyFont="1" applyBorder="1"/>
    <xf numFmtId="164" fontId="18" fillId="8" borderId="40" xfId="2" applyNumberFormat="1" applyFont="1" applyFill="1" applyBorder="1"/>
    <xf numFmtId="164" fontId="0" fillId="9" borderId="41" xfId="2" applyNumberFormat="1" applyFont="1" applyFill="1" applyBorder="1"/>
    <xf numFmtId="165" fontId="18" fillId="8" borderId="37" xfId="1" applyNumberFormat="1" applyFont="1" applyFill="1" applyBorder="1"/>
    <xf numFmtId="165" fontId="0" fillId="9" borderId="36" xfId="1" applyNumberFormat="1" applyFont="1" applyFill="1" applyBorder="1"/>
    <xf numFmtId="165" fontId="0" fillId="0" borderId="30" xfId="1" applyNumberFormat="1" applyFont="1" applyBorder="1"/>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0" fillId="0" borderId="0" xfId="1" applyNumberFormat="1" applyFont="1" applyBorder="1"/>
    <xf numFmtId="0" fontId="5" fillId="0" borderId="42" xfId="0" applyFont="1" applyBorder="1" applyAlignment="1">
      <alignment horizontal="center"/>
    </xf>
    <xf numFmtId="0" fontId="0" fillId="0" borderId="18" xfId="0" applyFill="1" applyBorder="1"/>
    <xf numFmtId="165" fontId="0" fillId="0" borderId="32" xfId="0" applyNumberFormat="1" applyBorder="1"/>
    <xf numFmtId="0" fontId="5" fillId="0" borderId="43" xfId="0" applyFont="1" applyBorder="1" applyAlignment="1">
      <alignment horizontal="center"/>
    </xf>
    <xf numFmtId="0" fontId="5" fillId="0" borderId="44" xfId="0" applyFont="1" applyBorder="1" applyAlignment="1">
      <alignment horizontal="center"/>
    </xf>
    <xf numFmtId="0" fontId="23" fillId="0" borderId="13"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17" fillId="0" borderId="2" xfId="0" applyFont="1" applyBorder="1"/>
    <xf numFmtId="165" fontId="17" fillId="0" borderId="0" xfId="1" applyNumberFormat="1" applyFont="1" applyBorder="1"/>
    <xf numFmtId="164" fontId="17" fillId="0" borderId="3" xfId="2" applyNumberFormat="1" applyFont="1" applyBorder="1"/>
    <xf numFmtId="0" fontId="17" fillId="0" borderId="14" xfId="0" applyFont="1" applyBorder="1"/>
    <xf numFmtId="165" fontId="17" fillId="0" borderId="15" xfId="1" applyNumberFormat="1" applyFont="1" applyBorder="1"/>
    <xf numFmtId="164" fontId="17" fillId="0" borderId="16" xfId="2" applyNumberFormat="1" applyFont="1" applyBorder="1"/>
    <xf numFmtId="0" fontId="17" fillId="0" borderId="4" xfId="0" applyFont="1" applyBorder="1"/>
    <xf numFmtId="165" fontId="17" fillId="0" borderId="9" xfId="1" applyNumberFormat="1" applyFont="1" applyBorder="1"/>
    <xf numFmtId="0" fontId="17" fillId="0" borderId="5" xfId="0" applyFont="1" applyBorder="1"/>
    <xf numFmtId="0" fontId="17" fillId="0" borderId="0" xfId="0" applyFont="1"/>
    <xf numFmtId="3" fontId="0" fillId="0" borderId="0" xfId="0" applyNumberFormat="1" applyFont="1" applyBorder="1" applyAlignment="1">
      <alignment horizontal="right"/>
    </xf>
    <xf numFmtId="164" fontId="0" fillId="0" borderId="0" xfId="0" applyNumberFormat="1" applyFont="1" applyBorder="1" applyAlignment="1">
      <alignment horizontal="right"/>
    </xf>
    <xf numFmtId="0" fontId="17" fillId="0" borderId="0" xfId="0" applyFont="1" applyBorder="1"/>
    <xf numFmtId="0" fontId="0" fillId="0" borderId="45" xfId="0" applyFont="1" applyFill="1" applyBorder="1" applyAlignment="1">
      <alignment horizontal="left"/>
    </xf>
    <xf numFmtId="0" fontId="0" fillId="0" borderId="7" xfId="0" applyBorder="1"/>
    <xf numFmtId="0" fontId="0" fillId="0" borderId="1" xfId="0" applyBorder="1"/>
    <xf numFmtId="165" fontId="0" fillId="0" borderId="0" xfId="0" applyNumberFormat="1" applyBorder="1"/>
    <xf numFmtId="0" fontId="5" fillId="0" borderId="18" xfId="0" applyFont="1" applyBorder="1" applyAlignment="1">
      <alignment horizontal="center"/>
    </xf>
    <xf numFmtId="0" fontId="5" fillId="0" borderId="46" xfId="0" applyFont="1" applyBorder="1" applyAlignment="1">
      <alignment horizontal="center"/>
    </xf>
    <xf numFmtId="0" fontId="3" fillId="0" borderId="0" xfId="0" applyFont="1" applyFill="1" applyBorder="1" applyAlignment="1">
      <alignment horizontal="left" wrapText="1"/>
    </xf>
    <xf numFmtId="0" fontId="7" fillId="3" borderId="8" xfId="0" applyFont="1" applyFill="1" applyBorder="1" applyAlignment="1">
      <alignment horizontal="center"/>
    </xf>
    <xf numFmtId="0" fontId="7" fillId="3" borderId="7" xfId="0" applyFont="1" applyFill="1" applyBorder="1" applyAlignment="1">
      <alignment horizontal="center"/>
    </xf>
    <xf numFmtId="0" fontId="7" fillId="3" borderId="1" xfId="0" applyFont="1" applyFill="1" applyBorder="1" applyAlignment="1">
      <alignment horizontal="center"/>
    </xf>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15" fillId="0" borderId="0" xfId="0" applyFont="1" applyAlignment="1">
      <alignment horizontal="center" vertical="center"/>
    </xf>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3" fillId="0" borderId="0" xfId="0" applyFont="1" applyFill="1" applyAlignment="1">
      <alignment horizontal="left" wrapText="1"/>
    </xf>
    <xf numFmtId="0" fontId="1" fillId="0" borderId="0" xfId="0" applyFont="1" applyFill="1" applyBorder="1" applyAlignment="1">
      <alignment horizontal="left" wrapText="1"/>
    </xf>
    <xf numFmtId="0" fontId="7" fillId="0" borderId="24" xfId="0" applyFont="1" applyBorder="1" applyAlignment="1">
      <alignment horizontal="center" wrapText="1"/>
    </xf>
    <xf numFmtId="0" fontId="7" fillId="0" borderId="23" xfId="0" applyFont="1" applyBorder="1" applyAlignment="1">
      <alignment horizontal="center" wrapText="1"/>
    </xf>
    <xf numFmtId="0" fontId="7" fillId="0" borderId="21" xfId="0" applyFont="1" applyBorder="1" applyAlignment="1">
      <alignment horizontal="center" wrapText="1"/>
    </xf>
    <xf numFmtId="0" fontId="1" fillId="0" borderId="0" xfId="0" applyFont="1" applyFill="1" applyAlignment="1">
      <alignment horizontal="left" wrapText="1"/>
    </xf>
    <xf numFmtId="0" fontId="2" fillId="0" borderId="0" xfId="0" applyFont="1" applyFill="1" applyAlignment="1">
      <alignment horizontal="left" wrapText="1"/>
    </xf>
    <xf numFmtId="0" fontId="1" fillId="0" borderId="0" xfId="0" applyFont="1" applyAlignment="1">
      <alignment horizontal="left"/>
    </xf>
    <xf numFmtId="0" fontId="3" fillId="0" borderId="0" xfId="0" applyFont="1" applyFill="1" applyBorder="1" applyAlignment="1">
      <alignment horizontal="left"/>
    </xf>
    <xf numFmtId="0" fontId="7"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0" fontId="7" fillId="3" borderId="8" xfId="0" applyFont="1" applyFill="1" applyBorder="1" applyAlignment="1">
      <alignment horizontal="center" wrapText="1"/>
    </xf>
    <xf numFmtId="0" fontId="7" fillId="3" borderId="7" xfId="0" applyFont="1" applyFill="1" applyBorder="1" applyAlignment="1">
      <alignment horizontal="center" wrapText="1"/>
    </xf>
    <xf numFmtId="0" fontId="7" fillId="3" borderId="1" xfId="0" applyFont="1" applyFill="1" applyBorder="1" applyAlignment="1">
      <alignment horizontal="center" wrapText="1"/>
    </xf>
    <xf numFmtId="0" fontId="6" fillId="0" borderId="0" xfId="0" applyFont="1" applyAlignment="1">
      <alignment horizontal="center"/>
    </xf>
    <xf numFmtId="0" fontId="11" fillId="0" borderId="0" xfId="0" applyFont="1" applyAlignment="1">
      <alignment horizontal="center"/>
    </xf>
    <xf numFmtId="0" fontId="11"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0" fontId="0" fillId="0" borderId="9" xfId="0" applyFill="1" applyBorder="1" applyAlignment="1">
      <alignment horizontal="left" wrapText="1"/>
    </xf>
    <xf numFmtId="43" fontId="7" fillId="0" borderId="8" xfId="1" applyFont="1" applyBorder="1" applyAlignment="1">
      <alignment horizontal="center"/>
    </xf>
    <xf numFmtId="43" fontId="7" fillId="0" borderId="7" xfId="1" applyFont="1" applyBorder="1" applyAlignment="1">
      <alignment horizontal="center"/>
    </xf>
    <xf numFmtId="43" fontId="7" fillId="0" borderId="1" xfId="1" applyFont="1" applyBorder="1" applyAlignment="1">
      <alignment horizontal="center"/>
    </xf>
    <xf numFmtId="0" fontId="7" fillId="0" borderId="8" xfId="0" applyFont="1" applyBorder="1" applyAlignment="1">
      <alignment horizontal="left"/>
    </xf>
    <xf numFmtId="0" fontId="7" fillId="0" borderId="7" xfId="0" applyFont="1" applyBorder="1" applyAlignment="1">
      <alignment horizontal="left"/>
    </xf>
    <xf numFmtId="0" fontId="7" fillId="0" borderId="1" xfId="0" applyFont="1" applyBorder="1" applyAlignment="1">
      <alignment horizontal="left"/>
    </xf>
    <xf numFmtId="0" fontId="22" fillId="0" borderId="8" xfId="0" applyFont="1" applyBorder="1" applyAlignment="1">
      <alignment horizontal="center"/>
    </xf>
    <xf numFmtId="0" fontId="22" fillId="0" borderId="7" xfId="0" applyFont="1" applyBorder="1" applyAlignment="1">
      <alignment horizontal="center"/>
    </xf>
    <xf numFmtId="0" fontId="22" fillId="0" borderId="1" xfId="0" applyFont="1" applyBorder="1" applyAlignment="1">
      <alignment horizontal="center"/>
    </xf>
    <xf numFmtId="0" fontId="22" fillId="0" borderId="8" xfId="0" applyFont="1" applyBorder="1" applyAlignment="1">
      <alignment horizontal="center" wrapText="1"/>
    </xf>
    <xf numFmtId="0" fontId="22" fillId="0" borderId="7" xfId="0" applyFont="1" applyBorder="1" applyAlignment="1">
      <alignment horizontal="center" wrapText="1"/>
    </xf>
    <xf numFmtId="0" fontId="22" fillId="0" borderId="1" xfId="0" applyFont="1" applyBorder="1" applyAlignment="1">
      <alignment horizontal="center" wrapText="1"/>
    </xf>
    <xf numFmtId="0" fontId="0" fillId="0" borderId="0" xfId="0" applyFont="1" applyFill="1" applyBorder="1" applyAlignment="1">
      <alignment wrapText="1"/>
    </xf>
    <xf numFmtId="0" fontId="0" fillId="0" borderId="38" xfId="0" applyFill="1" applyBorder="1"/>
    <xf numFmtId="165" fontId="0" fillId="0" borderId="31" xfId="0" applyNumberFormat="1" applyBorder="1"/>
    <xf numFmtId="0" fontId="24" fillId="0" borderId="18" xfId="0" applyFont="1" applyFill="1" applyBorder="1" applyAlignment="1">
      <alignment horizontal="left" wrapText="1"/>
    </xf>
    <xf numFmtId="0" fontId="24" fillId="0" borderId="9" xfId="0" applyFont="1" applyFill="1" applyBorder="1" applyAlignment="1">
      <alignment horizontal="left" wrapText="1"/>
    </xf>
    <xf numFmtId="0" fontId="24" fillId="0" borderId="5" xfId="0" applyFont="1" applyFill="1" applyBorder="1" applyAlignment="1">
      <alignment horizontal="left" wrapText="1"/>
    </xf>
    <xf numFmtId="0" fontId="0" fillId="0" borderId="23" xfId="0" applyBorder="1" applyAlignment="1">
      <alignment horizontal="left" wrapText="1"/>
    </xf>
    <xf numFmtId="0" fontId="24" fillId="0" borderId="0" xfId="0" applyFont="1" applyBorder="1" applyAlignment="1">
      <alignment horizontal="left" wrapText="1"/>
    </xf>
  </cellXfs>
  <cellStyles count="134">
    <cellStyle name="60% - Accent2 2" xfId="38"/>
    <cellStyle name="Bad 2" xfId="39"/>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Normal" xfId="0" builtinId="0"/>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601723858591752"/>
          <c:y val="0.14860257117541836"/>
          <c:w val="0.33109827938174397"/>
          <c:h val="0.77496430780547332"/>
        </c:manualLayout>
      </c:layout>
      <c:pieChart>
        <c:varyColors val="1"/>
        <c:ser>
          <c:idx val="0"/>
          <c:order val="0"/>
          <c:tx>
            <c:strRef>
              <c:f>'Justice Center Charts'!$C$4</c:f>
              <c:strCache>
                <c:ptCount val="1"/>
                <c:pt idx="0">
                  <c:v>Percent</c:v>
                </c:pt>
              </c:strCache>
            </c:strRef>
          </c:tx>
          <c:explosion val="11"/>
          <c:dLbls>
            <c:showLegendKey val="0"/>
            <c:showVal val="0"/>
            <c:showCatName val="0"/>
            <c:showSerName val="0"/>
            <c:showPercent val="1"/>
            <c:showBubbleSize val="0"/>
            <c:showLeaderLines val="1"/>
          </c:dLbls>
          <c:cat>
            <c:strRef>
              <c:f>'Justice Center Charts'!$A$5:$A$6</c:f>
              <c:strCache>
                <c:ptCount val="2"/>
                <c:pt idx="0">
                  <c:v>English Proficient</c:v>
                </c:pt>
                <c:pt idx="1">
                  <c:v>Limited English Proficent</c:v>
                </c:pt>
              </c:strCache>
            </c:strRef>
          </c:cat>
          <c:val>
            <c:numRef>
              <c:f>'Justice Center Charts'!$C$5:$C$6</c:f>
              <c:numCache>
                <c:formatCode>0.0%</c:formatCode>
                <c:ptCount val="2"/>
                <c:pt idx="0">
                  <c:v>0.95283021225654729</c:v>
                </c:pt>
                <c:pt idx="1">
                  <c:v>4.7169787743452735E-2</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'Justice Center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'Justice Center Charts'!$A$13:$A$19</c:f>
              <c:strCache>
                <c:ptCount val="7"/>
                <c:pt idx="0">
                  <c:v>0-100%</c:v>
                </c:pt>
                <c:pt idx="1">
                  <c:v>101%-200%</c:v>
                </c:pt>
                <c:pt idx="2">
                  <c:v>201%-300%</c:v>
                </c:pt>
                <c:pt idx="3">
                  <c:v>301%-400%</c:v>
                </c:pt>
                <c:pt idx="4">
                  <c:v>401%-500%</c:v>
                </c:pt>
                <c:pt idx="5">
                  <c:v>501% and Over</c:v>
                </c:pt>
                <c:pt idx="6">
                  <c:v>Missing Data</c:v>
                </c:pt>
              </c:strCache>
            </c:strRef>
          </c:cat>
          <c:val>
            <c:numRef>
              <c:f>'Justice Center Charts'!$C$13:$C$19</c:f>
              <c:numCache>
                <c:formatCode>0.0%</c:formatCode>
                <c:ptCount val="7"/>
                <c:pt idx="0">
                  <c:v>5.7201565753644081E-2</c:v>
                </c:pt>
                <c:pt idx="1">
                  <c:v>9.4450784879064553E-2</c:v>
                </c:pt>
                <c:pt idx="2">
                  <c:v>0.12927979336857282</c:v>
                </c:pt>
                <c:pt idx="3">
                  <c:v>0.13344445779272784</c:v>
                </c:pt>
                <c:pt idx="4">
                  <c:v>0.13437049495434886</c:v>
                </c:pt>
                <c:pt idx="5">
                  <c:v>0.26313721367932086</c:v>
                </c:pt>
                <c:pt idx="6">
                  <c:v>0.188115689572321</c:v>
                </c:pt>
              </c:numCache>
            </c:numRef>
          </c:val>
        </c:ser>
        <c:dLbls>
          <c:showLegendKey val="0"/>
          <c:showVal val="1"/>
          <c:showCatName val="0"/>
          <c:showSerName val="0"/>
          <c:showPercent val="0"/>
          <c:showBubbleSize val="0"/>
        </c:dLbls>
        <c:gapWidth val="150"/>
        <c:overlap val="-25"/>
        <c:axId val="152652032"/>
        <c:axId val="152662016"/>
      </c:barChart>
      <c:catAx>
        <c:axId val="152652032"/>
        <c:scaling>
          <c:orientation val="minMax"/>
        </c:scaling>
        <c:delete val="0"/>
        <c:axPos val="b"/>
        <c:majorTickMark val="none"/>
        <c:minorTickMark val="none"/>
        <c:tickLblPos val="nextTo"/>
        <c:crossAx val="152662016"/>
        <c:crosses val="autoZero"/>
        <c:auto val="1"/>
        <c:lblAlgn val="ctr"/>
        <c:lblOffset val="100"/>
        <c:noMultiLvlLbl val="0"/>
      </c:catAx>
      <c:valAx>
        <c:axId val="152662016"/>
        <c:scaling>
          <c:orientation val="minMax"/>
        </c:scaling>
        <c:delete val="1"/>
        <c:axPos val="l"/>
        <c:numFmt formatCode="0.0%" sourceLinked="1"/>
        <c:majorTickMark val="out"/>
        <c:minorTickMark val="none"/>
        <c:tickLblPos val="nextTo"/>
        <c:crossAx val="15265203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'Justice Center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'Justice Center Charts'!$A$26:$A$32</c:f>
              <c:strCache>
                <c:ptCount val="7"/>
                <c:pt idx="0">
                  <c:v>0-100%</c:v>
                </c:pt>
                <c:pt idx="1">
                  <c:v>101%-200%</c:v>
                </c:pt>
                <c:pt idx="2">
                  <c:v>201%-300%</c:v>
                </c:pt>
                <c:pt idx="3">
                  <c:v>301%-400%</c:v>
                </c:pt>
                <c:pt idx="4">
                  <c:v>401%-500%</c:v>
                </c:pt>
                <c:pt idx="5">
                  <c:v>501% and Over</c:v>
                </c:pt>
                <c:pt idx="6">
                  <c:v>Missing Data</c:v>
                </c:pt>
              </c:strCache>
            </c:strRef>
          </c:cat>
          <c:val>
            <c:numRef>
              <c:f>'Justice Center Charts'!$C$26:$C$32</c:f>
              <c:numCache>
                <c:formatCode>0.0%</c:formatCode>
                <c:ptCount val="7"/>
                <c:pt idx="0">
                  <c:v>0.15545194447387942</c:v>
                </c:pt>
                <c:pt idx="1">
                  <c:v>0.20668644696407756</c:v>
                </c:pt>
                <c:pt idx="2">
                  <c:v>0.23995973296598494</c:v>
                </c:pt>
                <c:pt idx="3">
                  <c:v>0.14236515841898909</c:v>
                </c:pt>
                <c:pt idx="4">
                  <c:v>9.0388894775882161E-2</c:v>
                </c:pt>
                <c:pt idx="5">
                  <c:v>0.13621913743774505</c:v>
                </c:pt>
                <c:pt idx="6">
                  <c:v>2.892868496344177E-2</c:v>
                </c:pt>
              </c:numCache>
            </c:numRef>
          </c:val>
        </c:ser>
        <c:dLbls>
          <c:showLegendKey val="0"/>
          <c:showVal val="1"/>
          <c:showCatName val="0"/>
          <c:showSerName val="0"/>
          <c:showPercent val="0"/>
          <c:showBubbleSize val="0"/>
        </c:dLbls>
        <c:gapWidth val="150"/>
        <c:overlap val="-25"/>
        <c:axId val="152704128"/>
        <c:axId val="152705664"/>
      </c:barChart>
      <c:catAx>
        <c:axId val="152704128"/>
        <c:scaling>
          <c:orientation val="minMax"/>
        </c:scaling>
        <c:delete val="0"/>
        <c:axPos val="b"/>
        <c:majorTickMark val="none"/>
        <c:minorTickMark val="none"/>
        <c:tickLblPos val="nextTo"/>
        <c:crossAx val="152705664"/>
        <c:crosses val="autoZero"/>
        <c:auto val="1"/>
        <c:lblAlgn val="ctr"/>
        <c:lblOffset val="100"/>
        <c:noMultiLvlLbl val="0"/>
      </c:catAx>
      <c:valAx>
        <c:axId val="152705664"/>
        <c:scaling>
          <c:orientation val="minMax"/>
        </c:scaling>
        <c:delete val="1"/>
        <c:axPos val="l"/>
        <c:numFmt formatCode="0.0%" sourceLinked="1"/>
        <c:majorTickMark val="none"/>
        <c:minorTickMark val="none"/>
        <c:tickLblPos val="nextTo"/>
        <c:crossAx val="15270412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2.9897902106498987E-2"/>
          <c:y val="3.8943079876209506E-2"/>
        </c:manualLayout>
      </c:layout>
      <c:overlay val="0"/>
    </c:title>
    <c:autoTitleDeleted val="0"/>
    <c:plotArea>
      <c:layout>
        <c:manualLayout>
          <c:layoutTarget val="inner"/>
          <c:xMode val="edge"/>
          <c:yMode val="edge"/>
          <c:x val="0.71758849815904158"/>
          <c:y val="0.21108316684295061"/>
          <c:w val="0.22884041134202487"/>
          <c:h val="0.72921534061973592"/>
        </c:manualLayout>
      </c:layout>
      <c:pieChart>
        <c:varyColors val="1"/>
        <c:ser>
          <c:idx val="0"/>
          <c:order val="0"/>
          <c:tx>
            <c:strRef>
              <c:f>'Justice Center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'Justice Center Charts'!$A$39:$A$40</c:f>
              <c:strCache>
                <c:ptCount val="2"/>
                <c:pt idx="0">
                  <c:v>English Proficient</c:v>
                </c:pt>
                <c:pt idx="1">
                  <c:v>Limited English Proficent</c:v>
                </c:pt>
              </c:strCache>
            </c:strRef>
          </c:cat>
          <c:val>
            <c:numRef>
              <c:f>'Justice Center Charts'!$C$39:$C$40</c:f>
              <c:numCache>
                <c:formatCode>0.0%</c:formatCode>
                <c:ptCount val="2"/>
                <c:pt idx="0">
                  <c:v>0.87162546488733317</c:v>
                </c:pt>
                <c:pt idx="1">
                  <c:v>0.1283745351126668</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4.8428248794482091E-2"/>
          <c:y val="6.8395943710593821E-2"/>
        </c:manualLayout>
      </c:layout>
      <c:overlay val="0"/>
    </c:title>
    <c:autoTitleDeleted val="0"/>
    <c:plotArea>
      <c:layout>
        <c:manualLayout>
          <c:layoutTarget val="inner"/>
          <c:xMode val="edge"/>
          <c:yMode val="edge"/>
          <c:x val="0.6909664896539095"/>
          <c:y val="0.23029783983658447"/>
          <c:w val="0.22733101385582616"/>
          <c:h val="0.76970216016341553"/>
        </c:manualLayout>
      </c:layout>
      <c:pieChart>
        <c:varyColors val="1"/>
        <c:ser>
          <c:idx val="0"/>
          <c:order val="0"/>
          <c:tx>
            <c:strRef>
              <c:f>'Justice Center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'Justice Center Charts'!$A$47:$A$48</c:f>
              <c:strCache>
                <c:ptCount val="2"/>
                <c:pt idx="0">
                  <c:v>English Proficient</c:v>
                </c:pt>
                <c:pt idx="1">
                  <c:v>Limited English Proficent</c:v>
                </c:pt>
              </c:strCache>
            </c:strRef>
          </c:cat>
          <c:val>
            <c:numRef>
              <c:f>'Justice Center Charts'!$C$47:$C$48</c:f>
              <c:numCache>
                <c:formatCode>0.0%</c:formatCode>
                <c:ptCount val="2"/>
                <c:pt idx="0">
                  <c:v>0.89662939212464887</c:v>
                </c:pt>
                <c:pt idx="1">
                  <c:v>0.1033706078753511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114300</xdr:colOff>
      <xdr:row>1</xdr:row>
      <xdr:rowOff>9525</xdr:rowOff>
    </xdr:from>
    <xdr:to>
      <xdr:col>7</xdr:col>
      <xdr:colOff>0</xdr:colOff>
      <xdr:row>7</xdr:row>
      <xdr:rowOff>209550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9</xdr:row>
      <xdr:rowOff>66675</xdr:rowOff>
    </xdr:from>
    <xdr:to>
      <xdr:col>7</xdr:col>
      <xdr:colOff>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22</xdr:row>
      <xdr:rowOff>95248</xdr:rowOff>
    </xdr:from>
    <xdr:to>
      <xdr:col>6</xdr:col>
      <xdr:colOff>533399</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35</xdr:row>
      <xdr:rowOff>9525</xdr:rowOff>
    </xdr:from>
    <xdr:to>
      <xdr:col>7</xdr:col>
      <xdr:colOff>0</xdr:colOff>
      <xdr:row>41</xdr:row>
      <xdr:rowOff>142875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247650</xdr:colOff>
      <xdr:row>43</xdr:row>
      <xdr:rowOff>47625</xdr:rowOff>
    </xdr:from>
    <xdr:to>
      <xdr:col>7</xdr:col>
      <xdr:colOff>0</xdr:colOff>
      <xdr:row>49</xdr:row>
      <xdr:rowOff>171450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6" sqref="A6"/>
    </sheetView>
  </sheetViews>
  <sheetFormatPr defaultColWidth="8.85546875" defaultRowHeight="15" x14ac:dyDescent="0.25"/>
  <cols>
    <col min="1" max="1" width="153.85546875" style="20" customWidth="1"/>
    <col min="2" max="16384" width="8.85546875" style="20"/>
  </cols>
  <sheetData>
    <row r="1" spans="1:7" x14ac:dyDescent="0.25">
      <c r="A1" s="20" t="s">
        <v>177</v>
      </c>
    </row>
    <row r="2" spans="1:7" x14ac:dyDescent="0.25">
      <c r="A2" s="44" t="s">
        <v>87</v>
      </c>
    </row>
    <row r="3" spans="1:7" ht="60" x14ac:dyDescent="0.25">
      <c r="A3" s="38" t="s">
        <v>83</v>
      </c>
    </row>
    <row r="4" spans="1:7" x14ac:dyDescent="0.25">
      <c r="A4" s="21"/>
    </row>
    <row r="5" spans="1:7" x14ac:dyDescent="0.25">
      <c r="A5" s="39" t="s">
        <v>84</v>
      </c>
    </row>
    <row r="6" spans="1:7" ht="45" x14ac:dyDescent="0.25">
      <c r="A6" s="40" t="s">
        <v>93</v>
      </c>
    </row>
    <row r="7" spans="1:7" ht="30" x14ac:dyDescent="0.25">
      <c r="A7" s="40" t="s">
        <v>85</v>
      </c>
    </row>
    <row r="8" spans="1:7" ht="45" x14ac:dyDescent="0.25">
      <c r="A8" s="40" t="s">
        <v>86</v>
      </c>
    </row>
    <row r="9" spans="1:7" x14ac:dyDescent="0.25">
      <c r="A9" s="41"/>
    </row>
    <row r="10" spans="1:7" x14ac:dyDescent="0.25">
      <c r="A10" s="42" t="s">
        <v>82</v>
      </c>
    </row>
    <row r="11" spans="1:7" x14ac:dyDescent="0.25">
      <c r="A11" s="43"/>
    </row>
    <row r="12" spans="1:7" ht="15.75" x14ac:dyDescent="0.25">
      <c r="A12" s="142" t="s">
        <v>172</v>
      </c>
      <c r="B12" s="143"/>
      <c r="C12" s="143"/>
      <c r="D12" s="143"/>
      <c r="E12" s="143"/>
      <c r="F12" s="143"/>
      <c r="G12" s="143"/>
    </row>
    <row r="13" spans="1:7" ht="34.5" customHeight="1" x14ac:dyDescent="0.25">
      <c r="A13" s="142" t="s">
        <v>175</v>
      </c>
      <c r="B13" s="142"/>
      <c r="C13" s="142"/>
      <c r="D13" s="142"/>
      <c r="E13" s="142"/>
      <c r="F13" s="142"/>
      <c r="G13" s="142"/>
    </row>
    <row r="14" spans="1:7" ht="24.75" customHeight="1" x14ac:dyDescent="0.25">
      <c r="A14" s="144" t="s">
        <v>176</v>
      </c>
      <c r="B14" s="144"/>
      <c r="C14" s="144"/>
      <c r="D14" s="144"/>
      <c r="E14" s="144"/>
      <c r="F14" s="144"/>
      <c r="G14" s="144"/>
    </row>
  </sheetData>
  <mergeCells count="3">
    <mergeCell ref="A12:G12"/>
    <mergeCell ref="A13:G13"/>
    <mergeCell ref="A14:G1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39"/>
  <sheetViews>
    <sheetView view="pageLayout" workbookViewId="0">
      <selection activeCell="A22" sqref="A22:G22"/>
    </sheetView>
  </sheetViews>
  <sheetFormatPr defaultColWidth="9.140625" defaultRowHeight="15" x14ac:dyDescent="0.25"/>
  <cols>
    <col min="1" max="1" width="32.140625" style="20" customWidth="1"/>
    <col min="2" max="2" width="21.28515625" style="20" customWidth="1"/>
    <col min="3" max="3" width="13.140625" style="20" customWidth="1"/>
    <col min="4" max="4" width="3.7109375" style="20" customWidth="1"/>
    <col min="5" max="5" width="32.140625" style="20" customWidth="1"/>
    <col min="6" max="6" width="12.85546875" style="20" customWidth="1"/>
    <col min="7" max="7" width="8.7109375" style="20" customWidth="1"/>
    <col min="8" max="8" width="41.140625" style="20" customWidth="1"/>
    <col min="9" max="9" width="14.85546875" style="20" customWidth="1"/>
    <col min="10" max="10" width="17.140625" style="20" customWidth="1"/>
    <col min="11" max="11" width="9.140625" style="20"/>
    <col min="12" max="12" width="25.140625" style="20" bestFit="1" customWidth="1"/>
    <col min="13" max="13" width="10.7109375" style="20" bestFit="1" customWidth="1"/>
    <col min="14" max="14" width="7.85546875" style="20" bestFit="1" customWidth="1"/>
    <col min="15" max="16384" width="9.140625" style="20"/>
  </cols>
  <sheetData>
    <row r="1" spans="1:11" ht="42" customHeight="1" x14ac:dyDescent="0.25">
      <c r="A1" s="133" t="s">
        <v>109</v>
      </c>
      <c r="B1" s="133"/>
      <c r="C1" s="133"/>
      <c r="D1" s="133"/>
      <c r="E1" s="133"/>
      <c r="F1" s="133"/>
      <c r="G1" s="133"/>
    </row>
    <row r="2" spans="1:11" ht="12" customHeight="1" thickBot="1" x14ac:dyDescent="0.3">
      <c r="D2" s="46"/>
    </row>
    <row r="3" spans="1:11" ht="17.25" customHeight="1" thickBot="1" x14ac:dyDescent="0.35">
      <c r="A3" s="134" t="s">
        <v>34</v>
      </c>
      <c r="B3" s="135"/>
      <c r="C3" s="136"/>
    </row>
    <row r="4" spans="1:11" ht="18" customHeight="1" x14ac:dyDescent="0.25">
      <c r="A4" s="12" t="s">
        <v>0</v>
      </c>
      <c r="B4" s="4" t="s">
        <v>1</v>
      </c>
      <c r="C4" s="11" t="s">
        <v>2</v>
      </c>
    </row>
    <row r="5" spans="1:11" x14ac:dyDescent="0.25">
      <c r="A5" s="22" t="s">
        <v>3</v>
      </c>
      <c r="B5" s="6">
        <v>381255</v>
      </c>
      <c r="C5" s="5">
        <f>B5/B7</f>
        <v>0.95283021225654729</v>
      </c>
    </row>
    <row r="6" spans="1:11" x14ac:dyDescent="0.25">
      <c r="A6" s="13" t="s">
        <v>96</v>
      </c>
      <c r="B6" s="14">
        <v>18874</v>
      </c>
      <c r="C6" s="15">
        <f>B6/B7</f>
        <v>4.7169787743452735E-2</v>
      </c>
    </row>
    <row r="7" spans="1:11" ht="15.75" thickBot="1" x14ac:dyDescent="0.3">
      <c r="A7" s="82" t="s">
        <v>5</v>
      </c>
      <c r="B7" s="57">
        <f>SUM(B5:B6)</f>
        <v>400129</v>
      </c>
      <c r="C7" s="2"/>
    </row>
    <row r="8" spans="1:11" ht="17.25" customHeight="1" x14ac:dyDescent="0.25">
      <c r="A8" s="28"/>
      <c r="B8" s="58"/>
      <c r="C8" s="28"/>
    </row>
    <row r="9" spans="1:11" ht="22.5" customHeight="1" x14ac:dyDescent="0.25">
      <c r="A9" s="137" t="s">
        <v>97</v>
      </c>
      <c r="B9" s="137"/>
      <c r="C9" s="137"/>
      <c r="D9" s="137"/>
      <c r="E9" s="137"/>
      <c r="F9" s="137"/>
      <c r="G9" s="137"/>
    </row>
    <row r="10" spans="1:11" ht="15" customHeight="1" thickBot="1" x14ac:dyDescent="0.3">
      <c r="A10" s="28"/>
      <c r="B10" s="58"/>
      <c r="C10" s="28"/>
      <c r="H10" s="28"/>
      <c r="I10" s="6"/>
      <c r="J10" s="47"/>
      <c r="K10" s="28"/>
    </row>
    <row r="11" spans="1:11" ht="18" thickBot="1" x14ac:dyDescent="0.35">
      <c r="A11" s="134" t="s">
        <v>35</v>
      </c>
      <c r="B11" s="135"/>
      <c r="C11" s="136"/>
    </row>
    <row r="12" spans="1:11" x14ac:dyDescent="0.25">
      <c r="A12" s="12" t="s">
        <v>6</v>
      </c>
      <c r="B12" s="4" t="s">
        <v>7</v>
      </c>
      <c r="C12" s="11" t="s">
        <v>2</v>
      </c>
    </row>
    <row r="13" spans="1:11" x14ac:dyDescent="0.25">
      <c r="A13" s="59" t="s">
        <v>36</v>
      </c>
      <c r="B13" s="60">
        <v>22855</v>
      </c>
      <c r="C13" s="61">
        <f>B13/B20</f>
        <v>5.7201565753644081E-2</v>
      </c>
    </row>
    <row r="14" spans="1:11" x14ac:dyDescent="0.25">
      <c r="A14" s="62" t="s">
        <v>37</v>
      </c>
      <c r="B14" s="63">
        <v>37738</v>
      </c>
      <c r="C14" s="64">
        <f>B14/B20</f>
        <v>9.4450784879064553E-2</v>
      </c>
    </row>
    <row r="15" spans="1:11" ht="15.75" customHeight="1" x14ac:dyDescent="0.25">
      <c r="A15" s="22" t="s">
        <v>38</v>
      </c>
      <c r="B15" s="6">
        <v>51654</v>
      </c>
      <c r="C15" s="5">
        <f>B15/B20</f>
        <v>0.12927979336857282</v>
      </c>
    </row>
    <row r="16" spans="1:11" ht="15" customHeight="1" x14ac:dyDescent="0.25">
      <c r="A16" s="22" t="s">
        <v>39</v>
      </c>
      <c r="B16" s="6">
        <v>53318</v>
      </c>
      <c r="C16" s="5">
        <f>B16/B20</f>
        <v>0.13344445779272784</v>
      </c>
      <c r="H16" s="28"/>
      <c r="I16" s="28"/>
      <c r="J16" s="28"/>
    </row>
    <row r="17" spans="1:14" ht="15.75" customHeight="1" x14ac:dyDescent="0.25">
      <c r="A17" s="22" t="s">
        <v>40</v>
      </c>
      <c r="B17" s="6">
        <v>53688</v>
      </c>
      <c r="C17" s="5">
        <f>B17/B20</f>
        <v>0.13437049495434886</v>
      </c>
      <c r="E17" s="28"/>
      <c r="F17" s="28"/>
      <c r="G17" s="28"/>
      <c r="H17" s="28"/>
      <c r="I17" s="28"/>
      <c r="J17" s="28"/>
    </row>
    <row r="18" spans="1:14" x14ac:dyDescent="0.25">
      <c r="A18" s="22" t="s">
        <v>8</v>
      </c>
      <c r="B18" s="6">
        <v>105137</v>
      </c>
      <c r="C18" s="5">
        <f>B18/B20</f>
        <v>0.26313721367932086</v>
      </c>
      <c r="E18" s="28"/>
      <c r="F18" s="28"/>
      <c r="G18" s="28"/>
      <c r="H18" s="28"/>
      <c r="I18" s="28"/>
      <c r="J18" s="28"/>
    </row>
    <row r="19" spans="1:14" x14ac:dyDescent="0.25">
      <c r="A19" s="13" t="s">
        <v>9</v>
      </c>
      <c r="B19" s="14">
        <v>75162</v>
      </c>
      <c r="C19" s="15">
        <f>B19/B20</f>
        <v>0.188115689572321</v>
      </c>
      <c r="E19" s="28"/>
      <c r="F19" s="28"/>
      <c r="G19" s="28"/>
      <c r="H19" s="28"/>
      <c r="I19" s="28"/>
      <c r="J19" s="28"/>
    </row>
    <row r="20" spans="1:14" ht="15.75" thickBot="1" x14ac:dyDescent="0.3">
      <c r="A20" s="82" t="s">
        <v>5</v>
      </c>
      <c r="B20" s="57">
        <f>SUM(B13:B19)</f>
        <v>399552</v>
      </c>
      <c r="C20" s="2"/>
      <c r="E20" s="28"/>
      <c r="F20" s="28"/>
      <c r="G20" s="28"/>
      <c r="H20" s="28"/>
      <c r="I20" s="28"/>
      <c r="J20" s="28"/>
    </row>
    <row r="21" spans="1:14" ht="18" customHeight="1" x14ac:dyDescent="0.25">
      <c r="A21" s="178" t="s">
        <v>183</v>
      </c>
      <c r="B21" s="178"/>
      <c r="C21" s="178"/>
      <c r="D21" s="178"/>
      <c r="E21" s="178"/>
      <c r="F21" s="178"/>
      <c r="G21" s="178"/>
      <c r="H21" s="28"/>
      <c r="I21" s="28"/>
      <c r="J21" s="28"/>
    </row>
    <row r="22" spans="1:14" ht="42" customHeight="1" x14ac:dyDescent="0.25">
      <c r="A22" s="138" t="s">
        <v>181</v>
      </c>
      <c r="B22" s="126"/>
      <c r="C22" s="126"/>
      <c r="D22" s="126"/>
      <c r="E22" s="126"/>
      <c r="F22" s="126"/>
      <c r="G22" s="126"/>
      <c r="H22" s="28"/>
      <c r="I22" s="28"/>
      <c r="J22" s="28"/>
    </row>
    <row r="23" spans="1:14" ht="15" customHeight="1" thickBot="1" x14ac:dyDescent="0.3">
      <c r="E23" s="28"/>
      <c r="F23" s="28"/>
      <c r="G23" s="28"/>
      <c r="H23" s="28"/>
      <c r="I23" s="28"/>
      <c r="J23" s="28"/>
    </row>
    <row r="24" spans="1:14" ht="18" thickBot="1" x14ac:dyDescent="0.35">
      <c r="A24" s="134" t="s">
        <v>10</v>
      </c>
      <c r="B24" s="135"/>
      <c r="C24" s="136"/>
      <c r="E24" s="28"/>
      <c r="F24" s="28"/>
      <c r="G24" s="28"/>
      <c r="H24" s="28"/>
      <c r="I24" s="28"/>
      <c r="J24" s="28"/>
    </row>
    <row r="25" spans="1:14" x14ac:dyDescent="0.25">
      <c r="A25" s="12" t="s">
        <v>6</v>
      </c>
      <c r="B25" s="4" t="s">
        <v>7</v>
      </c>
      <c r="C25" s="11" t="s">
        <v>2</v>
      </c>
      <c r="E25" s="28"/>
      <c r="F25" s="28"/>
      <c r="G25" s="28"/>
    </row>
    <row r="26" spans="1:14" x14ac:dyDescent="0.25">
      <c r="A26" s="77" t="s">
        <v>36</v>
      </c>
      <c r="B26" s="89">
        <v>2934</v>
      </c>
      <c r="C26" s="87">
        <f>B26/B33</f>
        <v>0.15545194447387942</v>
      </c>
      <c r="E26" s="28"/>
      <c r="F26" s="28"/>
      <c r="G26" s="28"/>
    </row>
    <row r="27" spans="1:14" x14ac:dyDescent="0.25">
      <c r="A27" s="76" t="s">
        <v>37</v>
      </c>
      <c r="B27" s="90">
        <v>3901</v>
      </c>
      <c r="C27" s="88">
        <f>B27/B33</f>
        <v>0.20668644696407756</v>
      </c>
      <c r="E27" s="28"/>
      <c r="F27" s="28"/>
      <c r="G27" s="28"/>
    </row>
    <row r="28" spans="1:14" x14ac:dyDescent="0.25">
      <c r="A28" s="56" t="s">
        <v>38</v>
      </c>
      <c r="B28" s="79">
        <v>4529</v>
      </c>
      <c r="C28" s="5">
        <f>B28/B33</f>
        <v>0.23995973296598494</v>
      </c>
    </row>
    <row r="29" spans="1:14" x14ac:dyDescent="0.25">
      <c r="A29" s="56" t="s">
        <v>39</v>
      </c>
      <c r="B29" s="79">
        <v>2687</v>
      </c>
      <c r="C29" s="5">
        <f>B29/B33</f>
        <v>0.14236515841898909</v>
      </c>
    </row>
    <row r="30" spans="1:14" ht="14.45" customHeight="1" x14ac:dyDescent="0.25">
      <c r="A30" s="56" t="s">
        <v>40</v>
      </c>
      <c r="B30" s="79">
        <v>1706</v>
      </c>
      <c r="C30" s="5">
        <f>B30/B33</f>
        <v>9.0388894775882161E-2</v>
      </c>
      <c r="H30" s="28"/>
      <c r="I30" s="28"/>
      <c r="J30" s="28"/>
    </row>
    <row r="31" spans="1:14" ht="15" customHeight="1" x14ac:dyDescent="0.25">
      <c r="A31" s="56" t="s">
        <v>8</v>
      </c>
      <c r="B31" s="79">
        <v>2571</v>
      </c>
      <c r="C31" s="5">
        <f>B31/B33</f>
        <v>0.13621913743774505</v>
      </c>
      <c r="H31" s="28"/>
      <c r="I31" s="28"/>
      <c r="J31" s="28"/>
    </row>
    <row r="32" spans="1:14" ht="14.45" customHeight="1" x14ac:dyDescent="0.25">
      <c r="A32" s="78" t="s">
        <v>9</v>
      </c>
      <c r="B32" s="80">
        <v>546</v>
      </c>
      <c r="C32" s="86">
        <f>B32/B33</f>
        <v>2.892868496344177E-2</v>
      </c>
      <c r="H32" s="28"/>
      <c r="I32" s="28"/>
      <c r="J32" s="28"/>
      <c r="L32" s="28"/>
      <c r="M32" s="6"/>
      <c r="N32" s="28"/>
    </row>
    <row r="33" spans="1:14" ht="15.75" thickBot="1" x14ac:dyDescent="0.3">
      <c r="A33" s="82" t="s">
        <v>5</v>
      </c>
      <c r="B33" s="83">
        <f>SUM(B26:B32)</f>
        <v>18874</v>
      </c>
      <c r="C33" s="75"/>
      <c r="H33" s="28"/>
      <c r="I33" s="28"/>
      <c r="J33" s="28"/>
    </row>
    <row r="34" spans="1:14" ht="9.75" customHeight="1" x14ac:dyDescent="0.25">
      <c r="A34" s="28"/>
      <c r="B34" s="58"/>
      <c r="C34" s="28"/>
      <c r="H34" s="28"/>
      <c r="I34" s="28"/>
      <c r="J34" s="28"/>
    </row>
    <row r="35" spans="1:14" ht="64.5" customHeight="1" x14ac:dyDescent="0.25">
      <c r="A35" s="138" t="s">
        <v>180</v>
      </c>
      <c r="B35" s="126"/>
      <c r="C35" s="126"/>
      <c r="D35" s="126"/>
      <c r="E35" s="126"/>
      <c r="F35" s="126"/>
      <c r="G35" s="126"/>
      <c r="H35" s="28"/>
      <c r="I35" s="28"/>
      <c r="J35" s="28"/>
    </row>
    <row r="36" spans="1:14" ht="9" customHeight="1" thickBot="1" x14ac:dyDescent="0.3">
      <c r="H36" s="28"/>
      <c r="I36" s="28"/>
      <c r="J36" s="28"/>
    </row>
    <row r="37" spans="1:14" ht="27" customHeight="1" thickBot="1" x14ac:dyDescent="0.35">
      <c r="A37" s="130" t="s">
        <v>98</v>
      </c>
      <c r="B37" s="131"/>
      <c r="C37" s="132"/>
      <c r="H37" s="28"/>
      <c r="I37" s="28"/>
      <c r="J37" s="28"/>
    </row>
    <row r="38" spans="1:14" x14ac:dyDescent="0.25">
      <c r="A38" s="12" t="s">
        <v>0</v>
      </c>
      <c r="B38" s="4" t="s">
        <v>1</v>
      </c>
      <c r="C38" s="11" t="s">
        <v>2</v>
      </c>
      <c r="H38" s="28"/>
      <c r="I38" s="28"/>
      <c r="J38" s="28"/>
    </row>
    <row r="39" spans="1:14" x14ac:dyDescent="0.25">
      <c r="A39" s="22" t="s">
        <v>3</v>
      </c>
      <c r="B39" s="6">
        <v>19921</v>
      </c>
      <c r="C39" s="5">
        <f>B39/B41</f>
        <v>0.87162546488733317</v>
      </c>
    </row>
    <row r="40" spans="1:14" x14ac:dyDescent="0.25">
      <c r="A40" s="13" t="s">
        <v>96</v>
      </c>
      <c r="B40" s="65">
        <v>2934</v>
      </c>
      <c r="C40" s="15">
        <f>B40/B41</f>
        <v>0.1283745351126668</v>
      </c>
      <c r="L40" s="28"/>
      <c r="M40" s="6"/>
      <c r="N40" s="28"/>
    </row>
    <row r="41" spans="1:14" ht="15.75" thickBot="1" x14ac:dyDescent="0.3">
      <c r="A41" s="82" t="s">
        <v>5</v>
      </c>
      <c r="B41" s="81">
        <f>SUM(B39:B40)</f>
        <v>22855</v>
      </c>
      <c r="C41" s="66"/>
    </row>
    <row r="42" spans="1:14" ht="12.75" customHeight="1" x14ac:dyDescent="0.25">
      <c r="A42" s="28"/>
      <c r="B42" s="6"/>
      <c r="C42" s="47"/>
    </row>
    <row r="43" spans="1:14" ht="37.5" customHeight="1" x14ac:dyDescent="0.25">
      <c r="A43" s="138" t="s">
        <v>179</v>
      </c>
      <c r="B43" s="126"/>
      <c r="C43" s="126"/>
      <c r="D43" s="126"/>
      <c r="E43" s="126"/>
      <c r="F43" s="126"/>
      <c r="G43" s="126"/>
    </row>
    <row r="44" spans="1:14" ht="11.25" customHeight="1" thickBot="1" x14ac:dyDescent="0.3"/>
    <row r="45" spans="1:14" ht="24" customHeight="1" x14ac:dyDescent="0.3">
      <c r="A45" s="139" t="s">
        <v>99</v>
      </c>
      <c r="B45" s="140"/>
      <c r="C45" s="141"/>
    </row>
    <row r="46" spans="1:14" x14ac:dyDescent="0.25">
      <c r="A46" s="67" t="s">
        <v>0</v>
      </c>
      <c r="B46" s="68" t="s">
        <v>1</v>
      </c>
      <c r="C46" s="69" t="s">
        <v>2</v>
      </c>
    </row>
    <row r="47" spans="1:14" x14ac:dyDescent="0.25">
      <c r="A47" s="70" t="s">
        <v>3</v>
      </c>
      <c r="B47" s="6">
        <v>33837</v>
      </c>
      <c r="C47" s="5">
        <f>B47/B49</f>
        <v>0.89662939212464887</v>
      </c>
    </row>
    <row r="48" spans="1:14" x14ac:dyDescent="0.25">
      <c r="A48" s="13" t="s">
        <v>96</v>
      </c>
      <c r="B48" s="65">
        <v>3901</v>
      </c>
      <c r="C48" s="15">
        <f>B48/B49</f>
        <v>0.1033706078753511</v>
      </c>
      <c r="H48" s="28"/>
      <c r="I48" s="6"/>
      <c r="J48" s="28"/>
    </row>
    <row r="49" spans="1:7" ht="15.75" thickBot="1" x14ac:dyDescent="0.3">
      <c r="A49" s="85" t="s">
        <v>5</v>
      </c>
      <c r="B49" s="84">
        <f>SUM(B47:B48)</f>
        <v>37738</v>
      </c>
      <c r="C49" s="71"/>
    </row>
    <row r="50" spans="1:7" ht="7.5" customHeight="1" x14ac:dyDescent="0.25"/>
    <row r="51" spans="1:7" ht="23.25" customHeight="1" x14ac:dyDescent="0.25">
      <c r="A51" s="138" t="s">
        <v>178</v>
      </c>
      <c r="B51" s="126"/>
      <c r="C51" s="126"/>
      <c r="D51" s="126"/>
      <c r="E51" s="126"/>
      <c r="F51" s="126"/>
      <c r="G51" s="126"/>
    </row>
    <row r="52" spans="1:7" ht="3" customHeight="1" thickBot="1" x14ac:dyDescent="0.3"/>
    <row r="53" spans="1:7" ht="36.75" customHeight="1" thickBot="1" x14ac:dyDescent="0.35">
      <c r="A53" s="127" t="s">
        <v>11</v>
      </c>
      <c r="B53" s="128"/>
      <c r="C53" s="129"/>
      <c r="E53" s="130" t="s">
        <v>42</v>
      </c>
      <c r="F53" s="131"/>
      <c r="G53" s="132"/>
    </row>
    <row r="54" spans="1:7" ht="15.75" thickBot="1" x14ac:dyDescent="0.3">
      <c r="A54" s="103" t="s">
        <v>12</v>
      </c>
      <c r="B54" s="99" t="s">
        <v>1</v>
      </c>
      <c r="C54" s="11" t="s">
        <v>2</v>
      </c>
      <c r="E54" s="124" t="s">
        <v>12</v>
      </c>
      <c r="F54" s="125" t="s">
        <v>1</v>
      </c>
      <c r="G54" s="102" t="s">
        <v>2</v>
      </c>
    </row>
    <row r="55" spans="1:7" x14ac:dyDescent="0.25">
      <c r="A55" s="56" t="s">
        <v>14</v>
      </c>
      <c r="B55" s="91">
        <f>4729+910+1022</f>
        <v>6661</v>
      </c>
      <c r="C55" s="5">
        <f>B55/$B$75</f>
        <v>0.35291935996609092</v>
      </c>
      <c r="E55" s="56" t="s">
        <v>14</v>
      </c>
      <c r="F55" s="91">
        <f>2218+132+215</f>
        <v>2565</v>
      </c>
      <c r="G55" s="5">
        <f>F55/$F$68</f>
        <v>0.37527432333577176</v>
      </c>
    </row>
    <row r="56" spans="1:7" x14ac:dyDescent="0.25">
      <c r="A56" s="56" t="s">
        <v>16</v>
      </c>
      <c r="B56" s="91">
        <f>5097+121</f>
        <v>5218</v>
      </c>
      <c r="C56" s="5">
        <f t="shared" ref="C56:C74" si="0">B56/$B$75</f>
        <v>0.27646497827699479</v>
      </c>
      <c r="E56" s="56" t="s">
        <v>16</v>
      </c>
      <c r="F56" s="91">
        <v>2145</v>
      </c>
      <c r="G56" s="5">
        <f t="shared" ref="G56:G67" si="1">F56/$F$68</f>
        <v>0.31382589612289685</v>
      </c>
    </row>
    <row r="57" spans="1:7" x14ac:dyDescent="0.25">
      <c r="A57" s="56" t="s">
        <v>13</v>
      </c>
      <c r="B57" s="91">
        <f>2413+715+521</f>
        <v>3649</v>
      </c>
      <c r="C57" s="5">
        <f t="shared" si="0"/>
        <v>0.19333474621171984</v>
      </c>
      <c r="E57" s="56" t="s">
        <v>13</v>
      </c>
      <c r="F57" s="91">
        <f>975+120+74</f>
        <v>1169</v>
      </c>
      <c r="G57" s="5">
        <f t="shared" si="1"/>
        <v>0.17103145574250184</v>
      </c>
    </row>
    <row r="58" spans="1:7" x14ac:dyDescent="0.25">
      <c r="A58" s="56" t="s">
        <v>17</v>
      </c>
      <c r="B58" s="91">
        <f>187+79+335</f>
        <v>601</v>
      </c>
      <c r="C58" s="5">
        <f t="shared" si="0"/>
        <v>3.1842746635583341E-2</v>
      </c>
      <c r="E58" s="56" t="s">
        <v>19</v>
      </c>
      <c r="F58" s="91">
        <v>185</v>
      </c>
      <c r="G58" s="5">
        <f t="shared" si="1"/>
        <v>2.7066569129480616E-2</v>
      </c>
    </row>
    <row r="59" spans="1:7" x14ac:dyDescent="0.25">
      <c r="A59" s="56" t="s">
        <v>19</v>
      </c>
      <c r="B59" s="91">
        <f>343+124</f>
        <v>467</v>
      </c>
      <c r="C59" s="5">
        <f t="shared" si="0"/>
        <v>2.4743032743456607E-2</v>
      </c>
      <c r="E59" s="56" t="s">
        <v>17</v>
      </c>
      <c r="F59" s="91">
        <f>128+37</f>
        <v>165</v>
      </c>
      <c r="G59" s="5">
        <f t="shared" si="1"/>
        <v>2.4140453547915143E-2</v>
      </c>
    </row>
    <row r="60" spans="1:7" x14ac:dyDescent="0.25">
      <c r="A60" s="56" t="s">
        <v>100</v>
      </c>
      <c r="B60" s="91">
        <f>89+131</f>
        <v>220</v>
      </c>
      <c r="C60" s="5">
        <f t="shared" si="0"/>
        <v>1.1656246688566282E-2</v>
      </c>
      <c r="E60" s="56" t="s">
        <v>26</v>
      </c>
      <c r="F60" s="91">
        <v>111</v>
      </c>
      <c r="G60" s="5">
        <f t="shared" si="1"/>
        <v>1.6239941477688369E-2</v>
      </c>
    </row>
    <row r="61" spans="1:7" x14ac:dyDescent="0.25">
      <c r="A61" s="56" t="s">
        <v>63</v>
      </c>
      <c r="B61" s="91">
        <v>160</v>
      </c>
      <c r="C61" s="5">
        <f t="shared" si="0"/>
        <v>8.4772703189572949E-3</v>
      </c>
      <c r="E61" s="56" t="s">
        <v>100</v>
      </c>
      <c r="F61" s="91">
        <v>101</v>
      </c>
      <c r="G61" s="5">
        <f t="shared" si="1"/>
        <v>1.4776883686905632E-2</v>
      </c>
    </row>
    <row r="62" spans="1:7" x14ac:dyDescent="0.25">
      <c r="A62" s="56" t="s">
        <v>20</v>
      </c>
      <c r="B62" s="91">
        <v>159</v>
      </c>
      <c r="C62" s="5">
        <f t="shared" si="0"/>
        <v>8.4242873794638119E-3</v>
      </c>
      <c r="E62" s="56" t="s">
        <v>23</v>
      </c>
      <c r="F62" s="91">
        <v>88</v>
      </c>
      <c r="G62" s="5">
        <f t="shared" si="1"/>
        <v>1.2874908558888076E-2</v>
      </c>
    </row>
    <row r="63" spans="1:7" x14ac:dyDescent="0.25">
      <c r="A63" s="56" t="s">
        <v>32</v>
      </c>
      <c r="B63" s="91">
        <v>157</v>
      </c>
      <c r="C63" s="5">
        <f t="shared" si="0"/>
        <v>8.3183215004768458E-3</v>
      </c>
      <c r="E63" s="56" t="s">
        <v>33</v>
      </c>
      <c r="F63" s="91">
        <v>79</v>
      </c>
      <c r="G63" s="5">
        <f t="shared" si="1"/>
        <v>1.1558156547183614E-2</v>
      </c>
    </row>
    <row r="64" spans="1:7" x14ac:dyDescent="0.25">
      <c r="A64" s="56" t="s">
        <v>26</v>
      </c>
      <c r="B64" s="91">
        <v>151</v>
      </c>
      <c r="C64" s="5">
        <f t="shared" si="0"/>
        <v>8.0004238635159475E-3</v>
      </c>
      <c r="E64" s="56" t="s">
        <v>63</v>
      </c>
      <c r="F64" s="91">
        <v>74</v>
      </c>
      <c r="G64" s="5">
        <f t="shared" si="1"/>
        <v>1.0826627651792245E-2</v>
      </c>
    </row>
    <row r="65" spans="1:7" x14ac:dyDescent="0.25">
      <c r="A65" s="56" t="s">
        <v>31</v>
      </c>
      <c r="B65" s="91">
        <v>87</v>
      </c>
      <c r="C65" s="5">
        <f t="shared" si="0"/>
        <v>4.6095157359330296E-3</v>
      </c>
      <c r="E65" s="56" t="s">
        <v>116</v>
      </c>
      <c r="F65" s="91">
        <v>62</v>
      </c>
      <c r="G65" s="5">
        <f t="shared" si="1"/>
        <v>9.070958302852962E-3</v>
      </c>
    </row>
    <row r="66" spans="1:7" x14ac:dyDescent="0.25">
      <c r="A66" s="56" t="s">
        <v>24</v>
      </c>
      <c r="B66" s="91">
        <v>72</v>
      </c>
      <c r="C66" s="5">
        <f t="shared" si="0"/>
        <v>3.8147716435307831E-3</v>
      </c>
      <c r="E66" s="56" t="s">
        <v>32</v>
      </c>
      <c r="F66" s="91">
        <v>52</v>
      </c>
      <c r="G66" s="5">
        <f t="shared" si="1"/>
        <v>7.6079005120702264E-3</v>
      </c>
    </row>
    <row r="67" spans="1:7" x14ac:dyDescent="0.25">
      <c r="A67" s="56" t="s">
        <v>23</v>
      </c>
      <c r="B67" s="91">
        <v>70</v>
      </c>
      <c r="C67" s="5">
        <f t="shared" si="0"/>
        <v>3.7088057645438171E-3</v>
      </c>
      <c r="E67" s="78" t="s">
        <v>31</v>
      </c>
      <c r="F67" s="65">
        <v>39</v>
      </c>
      <c r="G67" s="15">
        <f t="shared" si="1"/>
        <v>5.7059253840526705E-3</v>
      </c>
    </row>
    <row r="68" spans="1:7" ht="15.75" thickBot="1" x14ac:dyDescent="0.3">
      <c r="A68" s="56" t="s">
        <v>141</v>
      </c>
      <c r="B68" s="91">
        <v>70</v>
      </c>
      <c r="C68" s="5">
        <f t="shared" si="0"/>
        <v>3.7088057645438171E-3</v>
      </c>
      <c r="E68" s="100" t="s">
        <v>5</v>
      </c>
      <c r="F68" s="101">
        <f>SUM(F55:F67)</f>
        <v>6835</v>
      </c>
      <c r="G68" s="66"/>
    </row>
    <row r="69" spans="1:7" x14ac:dyDescent="0.25">
      <c r="A69" s="56" t="s">
        <v>108</v>
      </c>
      <c r="B69" s="91">
        <v>67</v>
      </c>
      <c r="C69" s="5">
        <f t="shared" si="0"/>
        <v>3.5498569460633675E-3</v>
      </c>
      <c r="E69" s="28"/>
      <c r="F69" s="6"/>
      <c r="G69" s="47"/>
    </row>
    <row r="70" spans="1:7" x14ac:dyDescent="0.25">
      <c r="A70" s="56" t="s">
        <v>71</v>
      </c>
      <c r="B70" s="91">
        <v>40</v>
      </c>
      <c r="C70" s="5">
        <f t="shared" si="0"/>
        <v>2.1193175797393237E-3</v>
      </c>
      <c r="E70" s="28"/>
      <c r="F70" s="6"/>
      <c r="G70" s="47"/>
    </row>
    <row r="71" spans="1:7" x14ac:dyDescent="0.25">
      <c r="A71" s="56" t="s">
        <v>171</v>
      </c>
      <c r="B71" s="91">
        <v>31</v>
      </c>
      <c r="C71" s="5">
        <f t="shared" si="0"/>
        <v>1.6424711242979762E-3</v>
      </c>
      <c r="E71" s="28"/>
      <c r="F71" s="6"/>
      <c r="G71" s="47"/>
    </row>
    <row r="72" spans="1:7" x14ac:dyDescent="0.25">
      <c r="A72" s="56" t="s">
        <v>28</v>
      </c>
      <c r="B72" s="91">
        <v>28</v>
      </c>
      <c r="C72" s="5">
        <f t="shared" si="0"/>
        <v>1.4835223058175268E-3</v>
      </c>
      <c r="E72" s="28"/>
      <c r="F72" s="6"/>
      <c r="G72" s="47"/>
    </row>
    <row r="73" spans="1:7" x14ac:dyDescent="0.25">
      <c r="A73" s="56" t="s">
        <v>67</v>
      </c>
      <c r="B73" s="91">
        <v>26</v>
      </c>
      <c r="C73" s="5">
        <f t="shared" si="0"/>
        <v>1.3775564268305605E-3</v>
      </c>
      <c r="E73" s="28"/>
      <c r="F73" s="6"/>
      <c r="G73" s="47"/>
    </row>
    <row r="74" spans="1:7" x14ac:dyDescent="0.25">
      <c r="A74" s="78" t="s">
        <v>33</v>
      </c>
      <c r="B74" s="65">
        <f>631+212+97</f>
        <v>940</v>
      </c>
      <c r="C74" s="15">
        <f t="shared" si="0"/>
        <v>4.9803963123874112E-2</v>
      </c>
      <c r="E74" s="28"/>
      <c r="F74" s="6"/>
      <c r="G74" s="47"/>
    </row>
    <row r="75" spans="1:7" ht="15.75" thickBot="1" x14ac:dyDescent="0.3">
      <c r="A75" s="100" t="s">
        <v>5</v>
      </c>
      <c r="B75" s="101">
        <f>SUM(B55:B74)</f>
        <v>18874</v>
      </c>
      <c r="C75" s="66"/>
      <c r="E75" s="28"/>
      <c r="F75" s="6"/>
      <c r="G75" s="47"/>
    </row>
    <row r="76" spans="1:7" x14ac:dyDescent="0.25">
      <c r="A76" s="28"/>
      <c r="B76" s="6"/>
      <c r="C76" s="47"/>
      <c r="E76" s="28"/>
      <c r="F76" s="6"/>
      <c r="G76" s="47"/>
    </row>
    <row r="77" spans="1:7" ht="15.75" x14ac:dyDescent="0.25">
      <c r="A77" s="72" t="s">
        <v>101</v>
      </c>
      <c r="B77" s="73"/>
      <c r="C77" s="73"/>
      <c r="D77" s="73"/>
    </row>
    <row r="78" spans="1:7" ht="42" customHeight="1" x14ac:dyDescent="0.25">
      <c r="A78" s="126" t="s">
        <v>102</v>
      </c>
      <c r="B78" s="126"/>
      <c r="C78" s="126"/>
      <c r="D78" s="126"/>
      <c r="E78" s="126"/>
      <c r="F78" s="126"/>
      <c r="G78" s="126"/>
    </row>
    <row r="79" spans="1:7" ht="27.75" customHeight="1" x14ac:dyDescent="0.25">
      <c r="A79" s="145" t="s">
        <v>103</v>
      </c>
      <c r="B79" s="145"/>
      <c r="C79" s="145"/>
      <c r="D79" s="145"/>
      <c r="E79" s="145"/>
      <c r="F79" s="145"/>
      <c r="G79" s="145"/>
    </row>
    <row r="80" spans="1:7" ht="25.5" customHeight="1" x14ac:dyDescent="0.25">
      <c r="A80" s="145" t="s">
        <v>104</v>
      </c>
      <c r="B80" s="145"/>
      <c r="C80" s="145"/>
      <c r="D80" s="145"/>
      <c r="E80" s="145"/>
      <c r="F80" s="145"/>
      <c r="G80" s="145"/>
    </row>
    <row r="81" spans="1:7" ht="40.5" customHeight="1" x14ac:dyDescent="0.25">
      <c r="A81" s="126" t="s">
        <v>105</v>
      </c>
      <c r="B81" s="126"/>
      <c r="C81" s="126"/>
      <c r="D81" s="126"/>
      <c r="E81" s="126"/>
      <c r="F81" s="126"/>
      <c r="G81" s="126"/>
    </row>
    <row r="82" spans="1:7" ht="24.75" customHeight="1" x14ac:dyDescent="0.25">
      <c r="A82" s="142" t="s">
        <v>172</v>
      </c>
      <c r="B82" s="143"/>
      <c r="C82" s="143"/>
      <c r="D82" s="143"/>
      <c r="E82" s="143"/>
      <c r="F82" s="143"/>
      <c r="G82" s="143"/>
    </row>
    <row r="83" spans="1:7" ht="37.5" customHeight="1" x14ac:dyDescent="0.25">
      <c r="A83" s="142" t="s">
        <v>175</v>
      </c>
      <c r="B83" s="142"/>
      <c r="C83" s="142"/>
      <c r="D83" s="142"/>
      <c r="E83" s="142"/>
      <c r="F83" s="142"/>
      <c r="G83" s="142"/>
    </row>
    <row r="84" spans="1:7" ht="23.25" customHeight="1" x14ac:dyDescent="0.25">
      <c r="A84" s="144" t="s">
        <v>176</v>
      </c>
      <c r="B84" s="144"/>
      <c r="C84" s="144"/>
      <c r="D84" s="144"/>
      <c r="E84" s="144"/>
      <c r="F84" s="144"/>
      <c r="G84" s="144"/>
    </row>
    <row r="85" spans="1:7" ht="23.25" customHeight="1" x14ac:dyDescent="0.25"/>
    <row r="88" spans="1:7" ht="30" customHeight="1" x14ac:dyDescent="0.25"/>
    <row r="90" spans="1:7" ht="28.5" customHeight="1" x14ac:dyDescent="0.25"/>
    <row r="92" spans="1:7" ht="23.25" customHeight="1" x14ac:dyDescent="0.25"/>
    <row r="96" spans="1:7" ht="15.75" x14ac:dyDescent="0.25">
      <c r="A96" s="73"/>
      <c r="B96" s="73"/>
      <c r="C96" s="73"/>
      <c r="D96" s="73"/>
      <c r="E96" s="73"/>
      <c r="F96" s="73"/>
      <c r="G96" s="73"/>
    </row>
    <row r="97" spans="1:7" ht="15.75" x14ac:dyDescent="0.25">
      <c r="A97" s="73"/>
      <c r="B97" s="73"/>
      <c r="C97" s="73"/>
      <c r="D97" s="73"/>
      <c r="E97" s="73"/>
      <c r="F97" s="73"/>
      <c r="G97" s="73"/>
    </row>
    <row r="98" spans="1:7" ht="11.25" customHeight="1" x14ac:dyDescent="0.25">
      <c r="A98" s="73"/>
      <c r="B98" s="73"/>
      <c r="C98" s="73"/>
      <c r="D98" s="73"/>
      <c r="E98" s="73"/>
      <c r="F98" s="73"/>
      <c r="G98" s="73"/>
    </row>
    <row r="99" spans="1:7" ht="15.75" x14ac:dyDescent="0.25">
      <c r="A99" s="73"/>
      <c r="B99" s="73"/>
      <c r="C99" s="73"/>
      <c r="D99" s="73"/>
      <c r="E99" s="73"/>
      <c r="F99" s="73"/>
      <c r="G99" s="73"/>
    </row>
    <row r="100" spans="1:7" ht="34.5" customHeight="1" x14ac:dyDescent="0.25">
      <c r="A100" s="73" t="s">
        <v>106</v>
      </c>
      <c r="B100" s="73"/>
      <c r="C100" s="73"/>
      <c r="D100" s="73"/>
      <c r="E100" s="73"/>
      <c r="F100" s="73"/>
      <c r="G100" s="73"/>
    </row>
    <row r="101" spans="1:7" ht="34.5" customHeight="1" x14ac:dyDescent="0.25">
      <c r="A101" s="73"/>
      <c r="B101" s="73"/>
      <c r="C101" s="73"/>
      <c r="D101" s="73"/>
      <c r="E101" s="73"/>
      <c r="F101" s="73"/>
      <c r="G101" s="73"/>
    </row>
    <row r="102" spans="1:7" ht="21.75" customHeight="1" x14ac:dyDescent="0.25">
      <c r="A102" s="73"/>
      <c r="B102" s="73"/>
      <c r="C102" s="73"/>
      <c r="D102" s="73"/>
      <c r="E102" s="73"/>
      <c r="F102" s="73"/>
      <c r="G102" s="73"/>
    </row>
    <row r="103" spans="1:7" ht="33.75" customHeight="1" x14ac:dyDescent="0.25">
      <c r="A103" s="73"/>
      <c r="B103" s="73"/>
      <c r="C103" s="73"/>
      <c r="D103" s="73"/>
      <c r="E103" s="73"/>
      <c r="F103" s="73"/>
      <c r="G103" s="73"/>
    </row>
    <row r="104" spans="1:7" ht="21" customHeight="1" x14ac:dyDescent="0.25">
      <c r="A104" s="73"/>
      <c r="B104" s="73"/>
      <c r="C104" s="73"/>
      <c r="D104" s="73"/>
      <c r="E104" s="73"/>
      <c r="F104" s="73"/>
      <c r="G104" s="73"/>
    </row>
    <row r="105" spans="1:7" ht="21" customHeight="1" x14ac:dyDescent="0.25">
      <c r="A105" s="74"/>
      <c r="B105" s="74"/>
      <c r="C105" s="74"/>
      <c r="D105" s="74"/>
      <c r="E105" s="74"/>
      <c r="F105" s="74"/>
      <c r="G105" s="74"/>
    </row>
    <row r="106" spans="1:7" ht="15.75" x14ac:dyDescent="0.25">
      <c r="B106" s="73"/>
      <c r="C106" s="73"/>
      <c r="D106" s="73"/>
      <c r="E106" s="73"/>
      <c r="F106" s="73"/>
      <c r="G106" s="73"/>
    </row>
    <row r="107" spans="1:7" ht="35.25" customHeight="1" x14ac:dyDescent="0.25"/>
    <row r="116" ht="48" customHeight="1" x14ac:dyDescent="0.25"/>
    <row r="118" ht="52.5" customHeight="1" x14ac:dyDescent="0.25"/>
    <row r="125" ht="36.75" customHeight="1" x14ac:dyDescent="0.25"/>
    <row r="127" ht="42" customHeight="1" x14ac:dyDescent="0.25"/>
    <row r="128" ht="50.25" customHeight="1" x14ac:dyDescent="0.25"/>
    <row r="139" ht="20.100000000000001" customHeight="1" x14ac:dyDescent="0.25"/>
  </sheetData>
  <mergeCells count="21">
    <mergeCell ref="A81:G81"/>
    <mergeCell ref="A82:G82"/>
    <mergeCell ref="A83:G83"/>
    <mergeCell ref="A84:G84"/>
    <mergeCell ref="A79:G79"/>
    <mergeCell ref="A80:G80"/>
    <mergeCell ref="A78:G78"/>
    <mergeCell ref="A53:C53"/>
    <mergeCell ref="E53:G53"/>
    <mergeCell ref="A1:G1"/>
    <mergeCell ref="A3:C3"/>
    <mergeCell ref="A9:G9"/>
    <mergeCell ref="A11:C11"/>
    <mergeCell ref="A22:G22"/>
    <mergeCell ref="A24:C24"/>
    <mergeCell ref="A35:G35"/>
    <mergeCell ref="A37:C37"/>
    <mergeCell ref="A43:G43"/>
    <mergeCell ref="A45:C45"/>
    <mergeCell ref="A51:G51"/>
    <mergeCell ref="A21:G21"/>
  </mergeCells>
  <phoneticPr fontId="19" type="noConversion"/>
  <pageMargins left="0.25" right="0.25" top="0.25" bottom="0.25" header="0.05" footer="0.05"/>
  <pageSetup scale="82" fitToHeight="0"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21"/>
  <sheetViews>
    <sheetView tabSelected="1" zoomScaleNormal="100" zoomScalePageLayoutView="150" workbookViewId="0">
      <selection activeCell="A22" sqref="A22:C22"/>
    </sheetView>
  </sheetViews>
  <sheetFormatPr defaultColWidth="9.140625" defaultRowHeight="15" x14ac:dyDescent="0.25"/>
  <cols>
    <col min="1" max="1" width="33.85546875" style="20" customWidth="1"/>
    <col min="2" max="2" width="19.140625" style="20" customWidth="1"/>
    <col min="3" max="3" width="10" style="20" bestFit="1" customWidth="1"/>
    <col min="4" max="4" width="9.140625" style="20"/>
    <col min="5" max="5" width="39" style="20" customWidth="1"/>
    <col min="6" max="6" width="18.42578125" style="20" bestFit="1" customWidth="1"/>
    <col min="7" max="7" width="10" style="20" bestFit="1" customWidth="1"/>
    <col min="8" max="8" width="9.140625" style="20"/>
    <col min="9" max="9" width="26.7109375" style="20" bestFit="1" customWidth="1"/>
    <col min="10" max="16384" width="9.140625" style="20"/>
  </cols>
  <sheetData>
    <row r="1" spans="1:11" ht="25.5" customHeight="1" x14ac:dyDescent="0.35">
      <c r="A1" s="153" t="s">
        <v>173</v>
      </c>
      <c r="B1" s="153"/>
      <c r="C1" s="153"/>
      <c r="D1" s="153"/>
      <c r="E1" s="153"/>
      <c r="F1" s="153"/>
    </row>
    <row r="2" spans="1:11" ht="18.75" x14ac:dyDescent="0.3">
      <c r="A2" s="154" t="s">
        <v>75</v>
      </c>
      <c r="B2" s="154"/>
      <c r="C2" s="154"/>
      <c r="D2" s="46"/>
      <c r="E2" s="155" t="s">
        <v>94</v>
      </c>
      <c r="F2" s="155"/>
      <c r="G2" s="155"/>
    </row>
    <row r="3" spans="1:11" ht="30.75" customHeight="1" x14ac:dyDescent="0.25">
      <c r="A3" s="156" t="s">
        <v>76</v>
      </c>
      <c r="B3" s="156"/>
      <c r="C3" s="156"/>
      <c r="D3" s="46"/>
      <c r="E3" s="157" t="s">
        <v>78</v>
      </c>
      <c r="F3" s="157"/>
      <c r="G3" s="157"/>
    </row>
    <row r="4" spans="1:11" ht="66.75" customHeight="1" thickBot="1" x14ac:dyDescent="0.3">
      <c r="E4" s="158" t="s">
        <v>79</v>
      </c>
      <c r="F4" s="158"/>
      <c r="G4" s="158"/>
    </row>
    <row r="5" spans="1:11" ht="18" thickBot="1" x14ac:dyDescent="0.35">
      <c r="A5" s="134" t="s">
        <v>34</v>
      </c>
      <c r="B5" s="135"/>
      <c r="C5" s="136"/>
      <c r="E5" s="134" t="s">
        <v>72</v>
      </c>
      <c r="F5" s="135"/>
      <c r="G5" s="136"/>
      <c r="I5" s="146"/>
      <c r="J5" s="146"/>
      <c r="K5" s="28"/>
    </row>
    <row r="6" spans="1:11" x14ac:dyDescent="0.25">
      <c r="A6" s="12" t="s">
        <v>0</v>
      </c>
      <c r="B6" s="4" t="s">
        <v>1</v>
      </c>
      <c r="C6" s="11" t="s">
        <v>2</v>
      </c>
      <c r="E6" s="12" t="s">
        <v>54</v>
      </c>
      <c r="F6" s="99" t="s">
        <v>1</v>
      </c>
      <c r="G6" s="11" t="s">
        <v>2</v>
      </c>
      <c r="I6" s="28"/>
      <c r="J6" s="28"/>
      <c r="K6" s="28"/>
    </row>
    <row r="7" spans="1:11" x14ac:dyDescent="0.25">
      <c r="A7" s="22" t="s">
        <v>3</v>
      </c>
      <c r="B7" s="6">
        <f>SUM('1:3'!B7)</f>
        <v>381255</v>
      </c>
      <c r="C7" s="5">
        <f>B7/$B$9</f>
        <v>0.95283021225654729</v>
      </c>
      <c r="E7" s="56" t="s">
        <v>55</v>
      </c>
      <c r="F7" s="91">
        <f>SUM('1:3'!F7)</f>
        <v>148726</v>
      </c>
      <c r="G7" s="52">
        <f>F7/$F$9</f>
        <v>0.97543795213516016</v>
      </c>
      <c r="I7" s="28"/>
      <c r="J7" s="28"/>
      <c r="K7" s="28"/>
    </row>
    <row r="8" spans="1:11" x14ac:dyDescent="0.25">
      <c r="A8" s="13" t="s">
        <v>107</v>
      </c>
      <c r="B8" s="65">
        <f>SUM('1:3'!B8)</f>
        <v>18874</v>
      </c>
      <c r="C8" s="15">
        <f>B8/$B$9</f>
        <v>4.7169787743452735E-2</v>
      </c>
      <c r="E8" s="78" t="s">
        <v>58</v>
      </c>
      <c r="F8" s="65">
        <f>SUM('1:3'!F8)</f>
        <v>3745</v>
      </c>
      <c r="G8" s="15">
        <f>F8/$F$9</f>
        <v>2.456204786483987E-2</v>
      </c>
      <c r="I8" s="28"/>
      <c r="J8" s="28"/>
      <c r="K8" s="28"/>
    </row>
    <row r="9" spans="1:11" ht="15.75" thickBot="1" x14ac:dyDescent="0.3">
      <c r="A9" s="23" t="s">
        <v>5</v>
      </c>
      <c r="B9" s="3">
        <f>SUM(B7:B8)</f>
        <v>400129</v>
      </c>
      <c r="C9" s="2"/>
      <c r="E9" s="23" t="s">
        <v>5</v>
      </c>
      <c r="F9" s="3">
        <f>SUM(F7:F8)</f>
        <v>152471</v>
      </c>
      <c r="G9" s="2"/>
      <c r="I9" s="28"/>
      <c r="J9" s="28"/>
      <c r="K9" s="28"/>
    </row>
    <row r="10" spans="1:11" x14ac:dyDescent="0.25">
      <c r="A10" s="20" t="s">
        <v>174</v>
      </c>
      <c r="E10" s="20" t="s">
        <v>88</v>
      </c>
      <c r="I10" s="28"/>
      <c r="J10" s="28"/>
      <c r="K10" s="28"/>
    </row>
    <row r="11" spans="1:11" ht="15.75" thickBot="1" x14ac:dyDescent="0.3">
      <c r="I11" s="28"/>
      <c r="J11" s="28"/>
      <c r="K11" s="28"/>
    </row>
    <row r="12" spans="1:11" ht="35.25" customHeight="1" thickBot="1" x14ac:dyDescent="0.35">
      <c r="A12" s="134" t="s">
        <v>35</v>
      </c>
      <c r="B12" s="135"/>
      <c r="C12" s="136"/>
      <c r="E12" s="49" t="s">
        <v>56</v>
      </c>
      <c r="F12" s="50"/>
      <c r="G12" s="51"/>
      <c r="I12" s="28"/>
      <c r="J12" s="28"/>
      <c r="K12" s="28"/>
    </row>
    <row r="13" spans="1:11" x14ac:dyDescent="0.25">
      <c r="A13" s="12" t="s">
        <v>6</v>
      </c>
      <c r="B13" s="4" t="s">
        <v>7</v>
      </c>
      <c r="C13" s="11" t="s">
        <v>2</v>
      </c>
      <c r="E13" s="12" t="s">
        <v>6</v>
      </c>
      <c r="F13" s="4" t="s">
        <v>7</v>
      </c>
      <c r="G13" s="11" t="s">
        <v>2</v>
      </c>
      <c r="I13" s="28"/>
      <c r="J13" s="28"/>
      <c r="K13" s="28"/>
    </row>
    <row r="14" spans="1:11" ht="15" customHeight="1" x14ac:dyDescent="0.25">
      <c r="A14" s="22" t="s">
        <v>36</v>
      </c>
      <c r="B14" s="6">
        <f>SUM('1:3'!B14)</f>
        <v>22855</v>
      </c>
      <c r="C14" s="5">
        <f>B14/$B$21</f>
        <v>5.7201565753644081E-2</v>
      </c>
      <c r="E14" s="22" t="s">
        <v>36</v>
      </c>
      <c r="F14" s="6">
        <f>SUM('1:3'!F14)</f>
        <v>5821</v>
      </c>
      <c r="G14" s="5">
        <f t="shared" ref="G14:G19" si="0">F14/$F$20</f>
        <v>5.379901847521696E-2</v>
      </c>
      <c r="I14" s="28"/>
      <c r="J14" s="28"/>
      <c r="K14" s="28"/>
    </row>
    <row r="15" spans="1:11" x14ac:dyDescent="0.25">
      <c r="A15" s="22" t="s">
        <v>37</v>
      </c>
      <c r="B15" s="6">
        <f>SUM('1:3'!B15)</f>
        <v>37738</v>
      </c>
      <c r="C15" s="5">
        <f t="shared" ref="C15:C20" si="1">B15/$B$21</f>
        <v>9.4450784879064553E-2</v>
      </c>
      <c r="E15" s="22" t="s">
        <v>37</v>
      </c>
      <c r="F15" s="6">
        <f>SUM('1:3'!F15)</f>
        <v>10371</v>
      </c>
      <c r="G15" s="5">
        <f t="shared" si="0"/>
        <v>9.5851163134594589E-2</v>
      </c>
      <c r="I15" s="28"/>
      <c r="J15" s="28"/>
      <c r="K15" s="28"/>
    </row>
    <row r="16" spans="1:11" x14ac:dyDescent="0.25">
      <c r="A16" s="22" t="s">
        <v>38</v>
      </c>
      <c r="B16" s="6">
        <f>SUM('1:3'!B16)</f>
        <v>51654</v>
      </c>
      <c r="C16" s="5">
        <f t="shared" si="1"/>
        <v>0.12927979336857282</v>
      </c>
      <c r="E16" s="22" t="s">
        <v>38</v>
      </c>
      <c r="F16" s="6">
        <f>SUM('1:3'!F16)</f>
        <v>14635</v>
      </c>
      <c r="G16" s="5">
        <f t="shared" si="0"/>
        <v>0.13526003012966847</v>
      </c>
      <c r="I16" s="28"/>
      <c r="J16" s="28"/>
      <c r="K16" s="28"/>
    </row>
    <row r="17" spans="1:11" x14ac:dyDescent="0.25">
      <c r="A17" s="22" t="s">
        <v>39</v>
      </c>
      <c r="B17" s="6">
        <f>SUM('1:3'!B17)</f>
        <v>53318</v>
      </c>
      <c r="C17" s="5">
        <f t="shared" si="1"/>
        <v>0.13344445779272784</v>
      </c>
      <c r="E17" s="22" t="s">
        <v>39</v>
      </c>
      <c r="F17" s="6">
        <f>SUM('1:3'!F17)</f>
        <v>15319</v>
      </c>
      <c r="G17" s="5">
        <f t="shared" si="0"/>
        <v>0.14158171517296833</v>
      </c>
      <c r="I17" s="28"/>
      <c r="J17" s="28"/>
      <c r="K17" s="28"/>
    </row>
    <row r="18" spans="1:11" x14ac:dyDescent="0.25">
      <c r="A18" s="22" t="s">
        <v>40</v>
      </c>
      <c r="B18" s="6">
        <f>SUM('1:3'!B18)</f>
        <v>53688</v>
      </c>
      <c r="C18" s="5">
        <f t="shared" si="1"/>
        <v>0.13437049495434886</v>
      </c>
      <c r="E18" s="22" t="s">
        <v>40</v>
      </c>
      <c r="F18" s="6">
        <f>SUM('1:3'!F18)</f>
        <v>14204</v>
      </c>
      <c r="G18" s="5">
        <f t="shared" si="0"/>
        <v>0.13127662917402194</v>
      </c>
      <c r="I18" s="28"/>
      <c r="J18" s="28"/>
      <c r="K18" s="28"/>
    </row>
    <row r="19" spans="1:11" x14ac:dyDescent="0.25">
      <c r="A19" s="22" t="s">
        <v>8</v>
      </c>
      <c r="B19" s="6">
        <f>SUM('1:3'!B19)</f>
        <v>105137</v>
      </c>
      <c r="C19" s="5">
        <f t="shared" si="1"/>
        <v>0.26313721367932086</v>
      </c>
      <c r="E19" s="13" t="s">
        <v>8</v>
      </c>
      <c r="F19" s="65">
        <f>SUM('1:3'!F19)</f>
        <v>47849</v>
      </c>
      <c r="G19" s="15">
        <f t="shared" si="0"/>
        <v>0.4422314439135297</v>
      </c>
      <c r="I19" s="28"/>
      <c r="J19" s="28"/>
      <c r="K19" s="28"/>
    </row>
    <row r="20" spans="1:11" ht="15" customHeight="1" thickBot="1" x14ac:dyDescent="0.3">
      <c r="A20" s="13" t="s">
        <v>9</v>
      </c>
      <c r="B20" s="65">
        <f>SUM('1:3'!B20)</f>
        <v>75162</v>
      </c>
      <c r="C20" s="15">
        <f t="shared" si="1"/>
        <v>0.188115689572321</v>
      </c>
      <c r="E20" s="53" t="s">
        <v>5</v>
      </c>
      <c r="F20" s="3">
        <f>SUM(F14:F19)</f>
        <v>108199</v>
      </c>
      <c r="G20" s="54"/>
      <c r="I20" s="28"/>
      <c r="J20" s="28"/>
      <c r="K20" s="28"/>
    </row>
    <row r="21" spans="1:11" ht="52.5" customHeight="1" thickBot="1" x14ac:dyDescent="0.3">
      <c r="A21" s="23" t="s">
        <v>5</v>
      </c>
      <c r="B21" s="3">
        <f>SUM(B14:B20)</f>
        <v>399552</v>
      </c>
      <c r="C21" s="2"/>
      <c r="E21" s="147" t="s">
        <v>80</v>
      </c>
      <c r="F21" s="148"/>
      <c r="G21" s="149"/>
      <c r="I21" s="28"/>
      <c r="J21" s="28"/>
      <c r="K21" s="28"/>
    </row>
    <row r="22" spans="1:11" ht="54" customHeight="1" x14ac:dyDescent="0.25">
      <c r="A22" s="177" t="s">
        <v>182</v>
      </c>
      <c r="B22" s="177"/>
      <c r="C22" s="177"/>
      <c r="I22" s="28"/>
      <c r="J22" s="28"/>
      <c r="K22" s="28"/>
    </row>
    <row r="23" spans="1:11" ht="15.75" thickBot="1" x14ac:dyDescent="0.3">
      <c r="I23" s="28"/>
      <c r="J23" s="28"/>
      <c r="K23" s="28"/>
    </row>
    <row r="24" spans="1:11" ht="35.25" customHeight="1" thickBot="1" x14ac:dyDescent="0.35">
      <c r="A24" s="134" t="s">
        <v>10</v>
      </c>
      <c r="B24" s="135"/>
      <c r="C24" s="136"/>
      <c r="E24" s="130" t="s">
        <v>57</v>
      </c>
      <c r="F24" s="131"/>
      <c r="G24" s="132"/>
      <c r="I24" s="28"/>
      <c r="J24" s="28"/>
      <c r="K24" s="28"/>
    </row>
    <row r="25" spans="1:11" x14ac:dyDescent="0.25">
      <c r="A25" s="12" t="s">
        <v>6</v>
      </c>
      <c r="B25" s="4" t="s">
        <v>7</v>
      </c>
      <c r="C25" s="11" t="s">
        <v>2</v>
      </c>
      <c r="E25" s="12" t="s">
        <v>6</v>
      </c>
      <c r="F25" s="4" t="s">
        <v>7</v>
      </c>
      <c r="G25" s="11" t="s">
        <v>2</v>
      </c>
      <c r="I25" s="28"/>
      <c r="J25" s="28"/>
      <c r="K25" s="28"/>
    </row>
    <row r="26" spans="1:11" ht="14.45" customHeight="1" x14ac:dyDescent="0.25">
      <c r="A26" s="22" t="s">
        <v>36</v>
      </c>
      <c r="B26" s="6">
        <f>SUM('1:3'!B26)</f>
        <v>2934</v>
      </c>
      <c r="C26" s="5">
        <f>B26/$B$33</f>
        <v>0.15545194447387942</v>
      </c>
      <c r="E26" s="22" t="s">
        <v>36</v>
      </c>
      <c r="F26" s="6">
        <f>SUM('1:3'!F26)</f>
        <v>398</v>
      </c>
      <c r="G26" s="5">
        <f t="shared" ref="G26:G31" si="2">F26/$F$32</f>
        <v>0.18624239588207767</v>
      </c>
      <c r="I26" s="28"/>
      <c r="J26" s="28"/>
      <c r="K26" s="28"/>
    </row>
    <row r="27" spans="1:11" ht="15" customHeight="1" x14ac:dyDescent="0.25">
      <c r="A27" s="22" t="s">
        <v>37</v>
      </c>
      <c r="B27" s="6">
        <f>SUM('1:3'!B27)</f>
        <v>3901</v>
      </c>
      <c r="C27" s="5">
        <f t="shared" ref="C27:C32" si="3">B27/$B$33</f>
        <v>0.20668644696407756</v>
      </c>
      <c r="E27" s="22" t="s">
        <v>37</v>
      </c>
      <c r="F27" s="6">
        <f>SUM('1:3'!F27)</f>
        <v>427</v>
      </c>
      <c r="G27" s="5">
        <f t="shared" si="2"/>
        <v>0.19981282171268133</v>
      </c>
      <c r="I27" s="28"/>
      <c r="J27" s="28"/>
      <c r="K27" s="28"/>
    </row>
    <row r="28" spans="1:11" ht="14.45" customHeight="1" x14ac:dyDescent="0.25">
      <c r="A28" s="22" t="s">
        <v>38</v>
      </c>
      <c r="B28" s="6">
        <f>SUM('1:3'!B28)</f>
        <v>4529</v>
      </c>
      <c r="C28" s="5">
        <f t="shared" si="3"/>
        <v>0.23995973296598494</v>
      </c>
      <c r="E28" s="22" t="s">
        <v>38</v>
      </c>
      <c r="F28" s="6">
        <f>SUM('1:3'!F28)</f>
        <v>616</v>
      </c>
      <c r="G28" s="5">
        <f t="shared" si="2"/>
        <v>0.28825456247075337</v>
      </c>
      <c r="I28" s="28"/>
      <c r="J28" s="28"/>
      <c r="K28" s="28"/>
    </row>
    <row r="29" spans="1:11" x14ac:dyDescent="0.25">
      <c r="A29" s="22" t="s">
        <v>39</v>
      </c>
      <c r="B29" s="6">
        <f>SUM('1:3'!B29)</f>
        <v>2687</v>
      </c>
      <c r="C29" s="5">
        <f t="shared" si="3"/>
        <v>0.14236515841898909</v>
      </c>
      <c r="E29" s="22" t="s">
        <v>39</v>
      </c>
      <c r="F29" s="6">
        <f>SUM('1:3'!F29)</f>
        <v>358</v>
      </c>
      <c r="G29" s="5">
        <f t="shared" si="2"/>
        <v>0.16752456715021058</v>
      </c>
      <c r="I29" s="28"/>
      <c r="J29" s="28"/>
      <c r="K29" s="28"/>
    </row>
    <row r="30" spans="1:11" x14ac:dyDescent="0.25">
      <c r="A30" s="22" t="s">
        <v>40</v>
      </c>
      <c r="B30" s="6">
        <f>SUM('1:3'!B30)</f>
        <v>1706</v>
      </c>
      <c r="C30" s="5">
        <f t="shared" si="3"/>
        <v>9.0388894775882161E-2</v>
      </c>
      <c r="E30" s="22" t="s">
        <v>40</v>
      </c>
      <c r="F30" s="6">
        <f>SUM('1:3'!F30)</f>
        <v>91</v>
      </c>
      <c r="G30" s="5">
        <f t="shared" si="2"/>
        <v>4.2583060364997663E-2</v>
      </c>
      <c r="I30" s="28"/>
      <c r="J30" s="28"/>
      <c r="K30" s="28"/>
    </row>
    <row r="31" spans="1:11" x14ac:dyDescent="0.25">
      <c r="A31" s="22" t="s">
        <v>8</v>
      </c>
      <c r="B31" s="6">
        <f>SUM('1:3'!B31)</f>
        <v>2571</v>
      </c>
      <c r="C31" s="5">
        <f t="shared" si="3"/>
        <v>0.13621913743774505</v>
      </c>
      <c r="E31" s="13" t="s">
        <v>8</v>
      </c>
      <c r="F31" s="6">
        <f>SUM('1:3'!F31)</f>
        <v>247</v>
      </c>
      <c r="G31" s="15">
        <f t="shared" si="2"/>
        <v>0.11558259241927936</v>
      </c>
      <c r="I31" s="28"/>
      <c r="J31" s="28"/>
      <c r="K31" s="28"/>
    </row>
    <row r="32" spans="1:11" ht="15.75" thickBot="1" x14ac:dyDescent="0.3">
      <c r="A32" s="13" t="s">
        <v>9</v>
      </c>
      <c r="B32" s="6">
        <f>SUM('1:3'!B32)</f>
        <v>546</v>
      </c>
      <c r="C32" s="15">
        <f t="shared" si="3"/>
        <v>2.892868496344177E-2</v>
      </c>
      <c r="E32" s="48" t="s">
        <v>5</v>
      </c>
      <c r="F32" s="55">
        <f>SUM(F26:F31)</f>
        <v>2137</v>
      </c>
      <c r="G32" s="2"/>
      <c r="I32" s="28"/>
      <c r="J32" s="28"/>
      <c r="K32" s="28"/>
    </row>
    <row r="33" spans="1:7" ht="15.75" thickBot="1" x14ac:dyDescent="0.3">
      <c r="A33" s="23" t="s">
        <v>5</v>
      </c>
      <c r="B33" s="55">
        <f>SUM(B26:B32)</f>
        <v>18874</v>
      </c>
      <c r="C33" s="2"/>
    </row>
    <row r="34" spans="1:7" ht="18" thickBot="1" x14ac:dyDescent="0.35">
      <c r="A34" s="28"/>
      <c r="B34" s="6"/>
      <c r="C34" s="28"/>
      <c r="E34" s="130" t="s">
        <v>59</v>
      </c>
      <c r="F34" s="131"/>
      <c r="G34" s="132"/>
    </row>
    <row r="35" spans="1:7" ht="18" thickBot="1" x14ac:dyDescent="0.35">
      <c r="A35" s="130" t="s">
        <v>92</v>
      </c>
      <c r="B35" s="131"/>
      <c r="C35" s="132"/>
      <c r="E35" s="12" t="s">
        <v>6</v>
      </c>
      <c r="F35" s="4" t="s">
        <v>7</v>
      </c>
      <c r="G35" s="11" t="s">
        <v>2</v>
      </c>
    </row>
    <row r="36" spans="1:7" x14ac:dyDescent="0.25">
      <c r="A36" s="12" t="s">
        <v>0</v>
      </c>
      <c r="B36" s="4" t="s">
        <v>1</v>
      </c>
      <c r="C36" s="11" t="s">
        <v>2</v>
      </c>
      <c r="E36" s="22" t="s">
        <v>36</v>
      </c>
      <c r="F36" s="6">
        <f>F26</f>
        <v>398</v>
      </c>
      <c r="G36" s="5">
        <f>F36/$F$38</f>
        <v>0.48242424242424242</v>
      </c>
    </row>
    <row r="37" spans="1:7" x14ac:dyDescent="0.25">
      <c r="A37" s="22" t="s">
        <v>3</v>
      </c>
      <c r="B37" s="6">
        <f>SUM('1:3'!B37)</f>
        <v>19921</v>
      </c>
      <c r="C37" s="5">
        <f>B37/B39</f>
        <v>0.87162546488733317</v>
      </c>
      <c r="E37" s="13" t="s">
        <v>37</v>
      </c>
      <c r="F37" s="14">
        <f>F27</f>
        <v>427</v>
      </c>
      <c r="G37" s="15">
        <f>F37/$F$38</f>
        <v>0.51757575757575758</v>
      </c>
    </row>
    <row r="38" spans="1:7" ht="15.75" thickBot="1" x14ac:dyDescent="0.3">
      <c r="A38" s="13" t="s">
        <v>107</v>
      </c>
      <c r="B38" s="6">
        <f>SUM('1:3'!B38)</f>
        <v>2934</v>
      </c>
      <c r="C38" s="15">
        <f>B38/B39</f>
        <v>0.1283745351126668</v>
      </c>
      <c r="E38" s="23" t="s">
        <v>5</v>
      </c>
      <c r="F38" s="3">
        <f>SUM(F36:F37)</f>
        <v>825</v>
      </c>
      <c r="G38" s="2"/>
    </row>
    <row r="39" spans="1:7" ht="15.75" thickBot="1" x14ac:dyDescent="0.3">
      <c r="A39" s="23" t="s">
        <v>5</v>
      </c>
      <c r="B39" s="55">
        <f>SUM(B37:B38)</f>
        <v>22855</v>
      </c>
      <c r="C39" s="27"/>
    </row>
    <row r="40" spans="1:7" ht="18" customHeight="1" thickBot="1" x14ac:dyDescent="0.35">
      <c r="A40" s="28"/>
      <c r="B40" s="6"/>
      <c r="C40" s="28"/>
      <c r="E40" s="150" t="s">
        <v>60</v>
      </c>
      <c r="F40" s="151"/>
      <c r="G40" s="152"/>
    </row>
    <row r="41" spans="1:7" ht="36.75" customHeight="1" thickBot="1" x14ac:dyDescent="0.35">
      <c r="A41" s="130" t="s">
        <v>90</v>
      </c>
      <c r="B41" s="131"/>
      <c r="C41" s="132"/>
      <c r="E41" s="103" t="s">
        <v>12</v>
      </c>
      <c r="F41" s="99" t="s">
        <v>1</v>
      </c>
      <c r="G41" s="11" t="s">
        <v>2</v>
      </c>
    </row>
    <row r="42" spans="1:7" x14ac:dyDescent="0.25">
      <c r="A42" s="12" t="s">
        <v>0</v>
      </c>
      <c r="B42" s="4" t="s">
        <v>1</v>
      </c>
      <c r="C42" s="11" t="s">
        <v>2</v>
      </c>
      <c r="E42" s="56" t="s">
        <v>14</v>
      </c>
      <c r="F42" s="91">
        <v>882</v>
      </c>
      <c r="G42" s="5">
        <f>F42/$F$55</f>
        <v>0.41272812353766963</v>
      </c>
    </row>
    <row r="43" spans="1:7" x14ac:dyDescent="0.25">
      <c r="A43" s="22" t="s">
        <v>3</v>
      </c>
      <c r="B43" s="6">
        <f>SUM('1:3'!B43)</f>
        <v>33837</v>
      </c>
      <c r="C43" s="5">
        <f>B43/B45</f>
        <v>0.89662939212464887</v>
      </c>
      <c r="E43" s="56" t="s">
        <v>13</v>
      </c>
      <c r="F43" s="91">
        <v>473</v>
      </c>
      <c r="G43" s="5">
        <f t="shared" ref="G43:G54" si="4">F43/$F$55</f>
        <v>0.22133832475432849</v>
      </c>
    </row>
    <row r="44" spans="1:7" x14ac:dyDescent="0.25">
      <c r="A44" s="13" t="s">
        <v>107</v>
      </c>
      <c r="B44" s="6">
        <f>SUM('1:3'!B44)</f>
        <v>3901</v>
      </c>
      <c r="C44" s="15">
        <f>B44/B45</f>
        <v>0.1033706078753511</v>
      </c>
      <c r="E44" s="56" t="s">
        <v>16</v>
      </c>
      <c r="F44" s="91">
        <v>423</v>
      </c>
      <c r="G44" s="5">
        <f t="shared" si="4"/>
        <v>0.19794103883949463</v>
      </c>
    </row>
    <row r="45" spans="1:7" ht="15.75" thickBot="1" x14ac:dyDescent="0.3">
      <c r="A45" s="23" t="s">
        <v>5</v>
      </c>
      <c r="B45" s="55">
        <f>SUM(B43:B44)</f>
        <v>37738</v>
      </c>
      <c r="C45" s="2"/>
      <c r="E45" s="56" t="s">
        <v>19</v>
      </c>
      <c r="F45" s="91">
        <v>94</v>
      </c>
      <c r="G45" s="5">
        <f t="shared" si="4"/>
        <v>4.3986897519887692E-2</v>
      </c>
    </row>
    <row r="46" spans="1:7" ht="15.75" thickBot="1" x14ac:dyDescent="0.3">
      <c r="A46" s="28"/>
      <c r="B46" s="6"/>
      <c r="C46" s="28"/>
      <c r="E46" s="56" t="s">
        <v>17</v>
      </c>
      <c r="F46" s="91">
        <v>89</v>
      </c>
      <c r="G46" s="5">
        <f t="shared" si="4"/>
        <v>4.1647168928404303E-2</v>
      </c>
    </row>
    <row r="47" spans="1:7" ht="18" thickBot="1" x14ac:dyDescent="0.35">
      <c r="A47" s="130" t="s">
        <v>41</v>
      </c>
      <c r="B47" s="131"/>
      <c r="C47" s="132"/>
      <c r="E47" s="56" t="s">
        <v>100</v>
      </c>
      <c r="F47" s="91">
        <v>38</v>
      </c>
      <c r="G47" s="5">
        <f t="shared" si="4"/>
        <v>1.7781937295273748E-2</v>
      </c>
    </row>
    <row r="48" spans="1:7" x14ac:dyDescent="0.25">
      <c r="A48" s="12" t="s">
        <v>6</v>
      </c>
      <c r="B48" s="4" t="s">
        <v>7</v>
      </c>
      <c r="C48" s="11" t="s">
        <v>2</v>
      </c>
      <c r="E48" s="56" t="s">
        <v>117</v>
      </c>
      <c r="F48" s="91">
        <v>33</v>
      </c>
      <c r="G48" s="5">
        <f t="shared" si="4"/>
        <v>1.544220870379036E-2</v>
      </c>
    </row>
    <row r="49" spans="1:8" x14ac:dyDescent="0.25">
      <c r="A49" s="22" t="s">
        <v>36</v>
      </c>
      <c r="B49" s="6">
        <f>B26</f>
        <v>2934</v>
      </c>
      <c r="C49" s="5">
        <f>B49/$B$51</f>
        <v>0.42926115581565472</v>
      </c>
      <c r="E49" s="56" t="s">
        <v>67</v>
      </c>
      <c r="F49" s="91">
        <v>25</v>
      </c>
      <c r="G49" s="5">
        <f t="shared" si="4"/>
        <v>1.169864295741694E-2</v>
      </c>
    </row>
    <row r="50" spans="1:8" x14ac:dyDescent="0.25">
      <c r="A50" s="13" t="s">
        <v>37</v>
      </c>
      <c r="B50" s="14">
        <f>B27</f>
        <v>3901</v>
      </c>
      <c r="C50" s="15">
        <f>B50/$B$51</f>
        <v>0.57073884418434528</v>
      </c>
      <c r="E50" s="56" t="s">
        <v>26</v>
      </c>
      <c r="F50" s="91">
        <v>25</v>
      </c>
      <c r="G50" s="5">
        <f t="shared" si="4"/>
        <v>1.169864295741694E-2</v>
      </c>
    </row>
    <row r="51" spans="1:8" ht="15.75" thickBot="1" x14ac:dyDescent="0.3">
      <c r="A51" s="23" t="s">
        <v>5</v>
      </c>
      <c r="B51" s="3">
        <f>SUM(B49:B50)</f>
        <v>6835</v>
      </c>
      <c r="C51" s="2"/>
      <c r="E51" s="56" t="s">
        <v>116</v>
      </c>
      <c r="F51" s="91">
        <v>19</v>
      </c>
      <c r="G51" s="5">
        <f t="shared" si="4"/>
        <v>8.8909686476368738E-3</v>
      </c>
    </row>
    <row r="52" spans="1:8" ht="15.75" thickBot="1" x14ac:dyDescent="0.3">
      <c r="A52" s="28"/>
      <c r="B52" s="6"/>
      <c r="C52" s="28"/>
      <c r="E52" s="56" t="s">
        <v>24</v>
      </c>
      <c r="F52" s="91">
        <v>13</v>
      </c>
      <c r="G52" s="5">
        <f t="shared" si="4"/>
        <v>6.0832943378568089E-3</v>
      </c>
    </row>
    <row r="53" spans="1:8" ht="18" thickBot="1" x14ac:dyDescent="0.35">
      <c r="A53" s="130" t="s">
        <v>44</v>
      </c>
      <c r="B53" s="131"/>
      <c r="C53" s="132"/>
      <c r="E53" s="56" t="s">
        <v>18</v>
      </c>
      <c r="F53" s="91">
        <v>12</v>
      </c>
      <c r="G53" s="5">
        <f t="shared" si="4"/>
        <v>5.6153486195601307E-3</v>
      </c>
    </row>
    <row r="54" spans="1:8" x14ac:dyDescent="0.25">
      <c r="A54" s="12" t="s">
        <v>45</v>
      </c>
      <c r="B54" s="4" t="s">
        <v>7</v>
      </c>
      <c r="C54" s="11" t="s">
        <v>2</v>
      </c>
      <c r="E54" s="78" t="s">
        <v>65</v>
      </c>
      <c r="F54" s="65">
        <v>11</v>
      </c>
      <c r="G54" s="15">
        <f t="shared" si="4"/>
        <v>5.1474029012634533E-3</v>
      </c>
    </row>
    <row r="55" spans="1:8" x14ac:dyDescent="0.25">
      <c r="A55" s="22" t="s">
        <v>46</v>
      </c>
      <c r="B55" s="6">
        <f>SUM('1:3'!B55)</f>
        <v>1705</v>
      </c>
      <c r="C55" s="5">
        <f t="shared" ref="C55:C61" si="5">B55/$B$62</f>
        <v>9.0335911836388685E-2</v>
      </c>
      <c r="E55" s="172" t="s">
        <v>5</v>
      </c>
      <c r="F55" s="173">
        <f>SUM(F42:F54)</f>
        <v>2137</v>
      </c>
      <c r="G55" s="15"/>
    </row>
    <row r="56" spans="1:8" ht="15.75" thickBot="1" x14ac:dyDescent="0.3">
      <c r="A56" s="22" t="s">
        <v>47</v>
      </c>
      <c r="B56" s="6">
        <f>SUM('1:3'!B56)</f>
        <v>1515</v>
      </c>
      <c r="C56" s="5">
        <f t="shared" si="5"/>
        <v>8.0269153332626894E-2</v>
      </c>
      <c r="E56" s="174" t="s">
        <v>81</v>
      </c>
      <c r="F56" s="175"/>
      <c r="G56" s="176"/>
      <c r="H56" s="28"/>
    </row>
    <row r="57" spans="1:8" x14ac:dyDescent="0.25">
      <c r="A57" s="22" t="s">
        <v>48</v>
      </c>
      <c r="B57" s="6">
        <f>SUM('1:3'!B57)</f>
        <v>3173</v>
      </c>
      <c r="C57" s="5">
        <f t="shared" si="5"/>
        <v>0.16811486701282188</v>
      </c>
      <c r="E57" s="28"/>
      <c r="F57" s="6"/>
      <c r="G57" s="47"/>
      <c r="H57" s="28"/>
    </row>
    <row r="58" spans="1:8" x14ac:dyDescent="0.25">
      <c r="A58" s="22" t="s">
        <v>49</v>
      </c>
      <c r="B58" s="6">
        <f>SUM('1:3'!B58)</f>
        <v>3365</v>
      </c>
      <c r="C58" s="5">
        <f t="shared" si="5"/>
        <v>0.17828759139557063</v>
      </c>
      <c r="E58" s="28"/>
      <c r="F58" s="6"/>
      <c r="G58" s="47"/>
      <c r="H58" s="28"/>
    </row>
    <row r="59" spans="1:8" x14ac:dyDescent="0.25">
      <c r="A59" s="22" t="s">
        <v>50</v>
      </c>
      <c r="B59" s="6">
        <f>SUM('1:3'!B59)</f>
        <v>3646</v>
      </c>
      <c r="C59" s="5">
        <f t="shared" si="5"/>
        <v>0.19317579739323937</v>
      </c>
      <c r="E59" s="28"/>
      <c r="F59" s="6"/>
      <c r="G59" s="47"/>
      <c r="H59" s="28"/>
    </row>
    <row r="60" spans="1:8" x14ac:dyDescent="0.25">
      <c r="A60" s="22" t="s">
        <v>51</v>
      </c>
      <c r="B60" s="6">
        <f>SUM('1:3'!B60)</f>
        <v>3022</v>
      </c>
      <c r="C60" s="5">
        <f t="shared" si="5"/>
        <v>0.16011444314930592</v>
      </c>
      <c r="E60" s="28"/>
      <c r="F60" s="6"/>
      <c r="G60" s="47"/>
      <c r="H60" s="28"/>
    </row>
    <row r="61" spans="1:8" x14ac:dyDescent="0.25">
      <c r="A61" s="13" t="s">
        <v>52</v>
      </c>
      <c r="B61" s="6">
        <f>SUM('1:3'!B61)</f>
        <v>2448</v>
      </c>
      <c r="C61" s="15">
        <f t="shared" si="5"/>
        <v>0.12970223588004662</v>
      </c>
      <c r="E61" s="28"/>
      <c r="F61" s="6"/>
      <c r="G61" s="47"/>
      <c r="H61" s="28"/>
    </row>
    <row r="62" spans="1:8" ht="15.75" thickBot="1" x14ac:dyDescent="0.3">
      <c r="A62" s="23" t="s">
        <v>5</v>
      </c>
      <c r="B62" s="55">
        <f>SUM(B55:B61)</f>
        <v>18874</v>
      </c>
      <c r="C62" s="2"/>
      <c r="E62" s="28"/>
      <c r="F62" s="6"/>
      <c r="G62" s="47"/>
      <c r="H62" s="28"/>
    </row>
    <row r="63" spans="1:8" ht="15.75" thickBot="1" x14ac:dyDescent="0.3">
      <c r="E63" s="28"/>
      <c r="F63" s="6"/>
      <c r="G63" s="47"/>
      <c r="H63" s="28"/>
    </row>
    <row r="64" spans="1:8" ht="18" thickBot="1" x14ac:dyDescent="0.35">
      <c r="A64" s="130" t="s">
        <v>53</v>
      </c>
      <c r="B64" s="131"/>
      <c r="C64" s="132"/>
      <c r="E64" s="33"/>
      <c r="F64" s="123"/>
      <c r="G64" s="28"/>
      <c r="H64" s="28"/>
    </row>
    <row r="65" spans="1:8" ht="15.75" customHeight="1" x14ac:dyDescent="0.25">
      <c r="A65" s="12" t="s">
        <v>45</v>
      </c>
      <c r="B65" s="4" t="s">
        <v>7</v>
      </c>
      <c r="C65" s="11" t="s">
        <v>2</v>
      </c>
      <c r="E65" s="28"/>
      <c r="F65" s="171"/>
      <c r="G65" s="171"/>
      <c r="H65" s="28"/>
    </row>
    <row r="66" spans="1:8" x14ac:dyDescent="0.25">
      <c r="A66" s="22" t="s">
        <v>46</v>
      </c>
      <c r="B66" s="6">
        <f>SUM('1:3'!B66)</f>
        <v>688</v>
      </c>
      <c r="C66" s="5">
        <f t="shared" ref="C66:C72" si="6">B66/$B$73</f>
        <v>0.10065837600585223</v>
      </c>
    </row>
    <row r="67" spans="1:8" x14ac:dyDescent="0.25">
      <c r="A67" s="22" t="s">
        <v>47</v>
      </c>
      <c r="B67" s="6">
        <f>SUM('1:3'!B67)</f>
        <v>686</v>
      </c>
      <c r="C67" s="5">
        <f t="shared" si="6"/>
        <v>0.10036576444769568</v>
      </c>
    </row>
    <row r="68" spans="1:8" x14ac:dyDescent="0.25">
      <c r="A68" s="22" t="s">
        <v>48</v>
      </c>
      <c r="B68" s="6">
        <f>SUM('1:3'!B68)</f>
        <v>1144</v>
      </c>
      <c r="C68" s="5">
        <f t="shared" si="6"/>
        <v>0.16737381126554499</v>
      </c>
    </row>
    <row r="69" spans="1:8" x14ac:dyDescent="0.25">
      <c r="A69" s="22" t="s">
        <v>49</v>
      </c>
      <c r="B69" s="6">
        <f>SUM('1:3'!B69)</f>
        <v>1182</v>
      </c>
      <c r="C69" s="5">
        <f t="shared" si="6"/>
        <v>0.17293343087051938</v>
      </c>
    </row>
    <row r="70" spans="1:8" x14ac:dyDescent="0.25">
      <c r="A70" s="22" t="s">
        <v>50</v>
      </c>
      <c r="B70" s="6">
        <f>SUM('1:3'!B70)</f>
        <v>1295</v>
      </c>
      <c r="C70" s="5">
        <f t="shared" si="6"/>
        <v>0.18946598390636429</v>
      </c>
    </row>
    <row r="71" spans="1:8" x14ac:dyDescent="0.25">
      <c r="A71" s="22" t="s">
        <v>51</v>
      </c>
      <c r="B71" s="6">
        <f>SUM('1:3'!B71)</f>
        <v>904</v>
      </c>
      <c r="C71" s="5">
        <f t="shared" si="6"/>
        <v>0.13226042428675933</v>
      </c>
    </row>
    <row r="72" spans="1:8" x14ac:dyDescent="0.25">
      <c r="A72" s="13" t="s">
        <v>52</v>
      </c>
      <c r="B72" s="6">
        <f>SUM('1:3'!B72)</f>
        <v>936</v>
      </c>
      <c r="C72" s="15">
        <f t="shared" si="6"/>
        <v>0.13694220921726408</v>
      </c>
    </row>
    <row r="73" spans="1:8" ht="15.75" thickBot="1" x14ac:dyDescent="0.3">
      <c r="A73" s="23" t="s">
        <v>5</v>
      </c>
      <c r="B73" s="55">
        <f>SUM(B66:B72)</f>
        <v>6835</v>
      </c>
      <c r="C73" s="2"/>
    </row>
    <row r="74" spans="1:8" ht="38.25" customHeight="1" thickBot="1" x14ac:dyDescent="0.35">
      <c r="E74" s="150" t="s">
        <v>61</v>
      </c>
      <c r="F74" s="151"/>
      <c r="G74" s="152"/>
    </row>
    <row r="75" spans="1:8" ht="18" thickBot="1" x14ac:dyDescent="0.35">
      <c r="A75" s="127" t="s">
        <v>11</v>
      </c>
      <c r="B75" s="128"/>
      <c r="C75" s="129"/>
      <c r="E75" s="103" t="s">
        <v>12</v>
      </c>
      <c r="F75" s="99" t="s">
        <v>1</v>
      </c>
      <c r="G75" s="11" t="s">
        <v>2</v>
      </c>
    </row>
    <row r="76" spans="1:8" x14ac:dyDescent="0.25">
      <c r="A76" s="103" t="s">
        <v>12</v>
      </c>
      <c r="B76" s="99" t="s">
        <v>1</v>
      </c>
      <c r="C76" s="11" t="s">
        <v>2</v>
      </c>
      <c r="E76" s="56" t="s">
        <v>14</v>
      </c>
      <c r="F76" s="91">
        <v>255</v>
      </c>
      <c r="G76" s="5">
        <f>F76/$F$84</f>
        <v>0.30909090909090908</v>
      </c>
    </row>
    <row r="77" spans="1:8" x14ac:dyDescent="0.25">
      <c r="A77" s="56" t="s">
        <v>14</v>
      </c>
      <c r="B77" s="91">
        <f>4729+910+1022</f>
        <v>6661</v>
      </c>
      <c r="C77" s="5">
        <f>B77/$B$97</f>
        <v>0.35291935996609092</v>
      </c>
      <c r="E77" s="56" t="s">
        <v>16</v>
      </c>
      <c r="F77" s="91">
        <v>206</v>
      </c>
      <c r="G77" s="5">
        <f t="shared" ref="G77:G83" si="7">F77/$F$84</f>
        <v>0.2496969696969697</v>
      </c>
    </row>
    <row r="78" spans="1:8" x14ac:dyDescent="0.25">
      <c r="A78" s="56" t="s">
        <v>16</v>
      </c>
      <c r="B78" s="91">
        <f>5097+121</f>
        <v>5218</v>
      </c>
      <c r="C78" s="5">
        <f t="shared" ref="C78:C96" si="8">B78/$B$97</f>
        <v>0.27646497827699479</v>
      </c>
      <c r="E78" s="56" t="s">
        <v>13</v>
      </c>
      <c r="F78" s="91">
        <v>193</v>
      </c>
      <c r="G78" s="5">
        <f t="shared" si="7"/>
        <v>0.23393939393939395</v>
      </c>
    </row>
    <row r="79" spans="1:8" x14ac:dyDescent="0.25">
      <c r="A79" s="56" t="s">
        <v>13</v>
      </c>
      <c r="B79" s="91">
        <f>2413+715+521</f>
        <v>3649</v>
      </c>
      <c r="C79" s="5">
        <f t="shared" si="8"/>
        <v>0.19333474621171984</v>
      </c>
      <c r="E79" s="56" t="s">
        <v>17</v>
      </c>
      <c r="F79" s="91">
        <v>59</v>
      </c>
      <c r="G79" s="5">
        <f t="shared" si="7"/>
        <v>7.1515151515151518E-2</v>
      </c>
    </row>
    <row r="80" spans="1:8" x14ac:dyDescent="0.25">
      <c r="A80" s="56" t="s">
        <v>17</v>
      </c>
      <c r="B80" s="91">
        <f>187+79+335</f>
        <v>601</v>
      </c>
      <c r="C80" s="5">
        <f t="shared" si="8"/>
        <v>3.1842746635583341E-2</v>
      </c>
      <c r="E80" s="56" t="s">
        <v>19</v>
      </c>
      <c r="F80" s="91">
        <v>55</v>
      </c>
      <c r="G80" s="5">
        <f t="shared" si="7"/>
        <v>6.6666666666666666E-2</v>
      </c>
    </row>
    <row r="81" spans="1:47" x14ac:dyDescent="0.25">
      <c r="A81" s="56" t="s">
        <v>19</v>
      </c>
      <c r="B81" s="91">
        <f>343+124</f>
        <v>467</v>
      </c>
      <c r="C81" s="5">
        <f t="shared" si="8"/>
        <v>2.4743032743456607E-2</v>
      </c>
      <c r="E81" s="56" t="s">
        <v>100</v>
      </c>
      <c r="F81" s="91">
        <v>26</v>
      </c>
      <c r="G81" s="5">
        <f t="shared" si="7"/>
        <v>3.1515151515151517E-2</v>
      </c>
    </row>
    <row r="82" spans="1:47" x14ac:dyDescent="0.25">
      <c r="A82" s="56" t="s">
        <v>100</v>
      </c>
      <c r="B82" s="91">
        <f>89+131</f>
        <v>220</v>
      </c>
      <c r="C82" s="5">
        <f t="shared" si="8"/>
        <v>1.1656246688566282E-2</v>
      </c>
      <c r="E82" s="56" t="s">
        <v>116</v>
      </c>
      <c r="F82" s="91">
        <v>19</v>
      </c>
      <c r="G82" s="5">
        <f t="shared" si="7"/>
        <v>2.3030303030303029E-2</v>
      </c>
    </row>
    <row r="83" spans="1:47" x14ac:dyDescent="0.25">
      <c r="A83" s="56" t="s">
        <v>63</v>
      </c>
      <c r="B83" s="91">
        <v>160</v>
      </c>
      <c r="C83" s="5">
        <f t="shared" si="8"/>
        <v>8.4772703189572949E-3</v>
      </c>
      <c r="E83" s="78" t="s">
        <v>26</v>
      </c>
      <c r="F83" s="65">
        <v>12</v>
      </c>
      <c r="G83" s="15">
        <f t="shared" si="7"/>
        <v>1.4545454545454545E-2</v>
      </c>
    </row>
    <row r="84" spans="1:47" s="21" customFormat="1" ht="15.75" thickBot="1" x14ac:dyDescent="0.3">
      <c r="A84" s="56" t="s">
        <v>20</v>
      </c>
      <c r="B84" s="91">
        <v>159</v>
      </c>
      <c r="C84" s="5">
        <f t="shared" si="8"/>
        <v>8.4242873794638119E-3</v>
      </c>
      <c r="D84" s="20"/>
      <c r="E84" s="100" t="s">
        <v>5</v>
      </c>
      <c r="F84" s="101">
        <f>SUM(F76:F83)</f>
        <v>825</v>
      </c>
      <c r="G84" s="6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row>
    <row r="85" spans="1:47" x14ac:dyDescent="0.25">
      <c r="A85" s="56" t="s">
        <v>32</v>
      </c>
      <c r="B85" s="91">
        <v>157</v>
      </c>
      <c r="C85" s="5">
        <f t="shared" si="8"/>
        <v>8.3183215004768458E-3</v>
      </c>
      <c r="D85" s="21"/>
      <c r="E85" s="28"/>
      <c r="F85" s="6"/>
      <c r="G85" s="47"/>
      <c r="H85" s="28"/>
    </row>
    <row r="86" spans="1:47" x14ac:dyDescent="0.25">
      <c r="A86" s="56" t="s">
        <v>26</v>
      </c>
      <c r="B86" s="91">
        <v>151</v>
      </c>
      <c r="C86" s="5">
        <f t="shared" si="8"/>
        <v>8.0004238635159475E-3</v>
      </c>
      <c r="E86" s="28"/>
      <c r="F86" s="6"/>
      <c r="G86" s="47"/>
      <c r="H86" s="28"/>
    </row>
    <row r="87" spans="1:47" x14ac:dyDescent="0.25">
      <c r="A87" s="56" t="s">
        <v>31</v>
      </c>
      <c r="B87" s="91">
        <v>87</v>
      </c>
      <c r="C87" s="5">
        <f t="shared" si="8"/>
        <v>4.6095157359330296E-3</v>
      </c>
      <c r="E87" s="28"/>
      <c r="F87" s="6"/>
      <c r="G87" s="47"/>
      <c r="H87" s="28"/>
    </row>
    <row r="88" spans="1:47" x14ac:dyDescent="0.25">
      <c r="A88" s="56" t="s">
        <v>24</v>
      </c>
      <c r="B88" s="91">
        <v>72</v>
      </c>
      <c r="C88" s="5">
        <f t="shared" si="8"/>
        <v>3.8147716435307831E-3</v>
      </c>
      <c r="E88" s="28"/>
      <c r="F88" s="6"/>
      <c r="G88" s="47"/>
      <c r="H88" s="28"/>
    </row>
    <row r="89" spans="1:47" ht="15" customHeight="1" x14ac:dyDescent="0.25">
      <c r="A89" s="56" t="s">
        <v>23</v>
      </c>
      <c r="B89" s="91">
        <v>70</v>
      </c>
      <c r="C89" s="5">
        <f t="shared" si="8"/>
        <v>3.7088057645438171E-3</v>
      </c>
      <c r="E89" s="28"/>
      <c r="F89" s="6"/>
      <c r="G89" s="47"/>
      <c r="H89" s="28"/>
    </row>
    <row r="90" spans="1:47" x14ac:dyDescent="0.25">
      <c r="A90" s="56" t="s">
        <v>141</v>
      </c>
      <c r="B90" s="91">
        <v>70</v>
      </c>
      <c r="C90" s="5">
        <f t="shared" si="8"/>
        <v>3.7088057645438171E-3</v>
      </c>
      <c r="E90" s="28"/>
      <c r="F90" s="6"/>
      <c r="G90" s="47"/>
      <c r="H90" s="28"/>
    </row>
    <row r="91" spans="1:47" x14ac:dyDescent="0.25">
      <c r="A91" s="56" t="s">
        <v>108</v>
      </c>
      <c r="B91" s="91">
        <v>67</v>
      </c>
      <c r="C91" s="5">
        <f t="shared" si="8"/>
        <v>3.5498569460633675E-3</v>
      </c>
      <c r="E91" s="28"/>
      <c r="F91" s="6"/>
      <c r="G91" s="47"/>
      <c r="H91" s="28"/>
    </row>
    <row r="92" spans="1:47" x14ac:dyDescent="0.25">
      <c r="A92" s="56" t="s">
        <v>71</v>
      </c>
      <c r="B92" s="91">
        <v>40</v>
      </c>
      <c r="C92" s="5">
        <f t="shared" si="8"/>
        <v>2.1193175797393237E-3</v>
      </c>
      <c r="E92" s="28"/>
      <c r="F92" s="6"/>
      <c r="G92" s="47"/>
      <c r="H92" s="28"/>
    </row>
    <row r="93" spans="1:47" x14ac:dyDescent="0.25">
      <c r="A93" s="56" t="s">
        <v>171</v>
      </c>
      <c r="B93" s="91">
        <v>31</v>
      </c>
      <c r="C93" s="5">
        <f t="shared" si="8"/>
        <v>1.6424711242979762E-3</v>
      </c>
      <c r="E93" s="28"/>
      <c r="F93" s="6"/>
      <c r="G93" s="47"/>
      <c r="H93" s="28"/>
    </row>
    <row r="94" spans="1:47" x14ac:dyDescent="0.25">
      <c r="A94" s="56" t="s">
        <v>28</v>
      </c>
      <c r="B94" s="91">
        <v>28</v>
      </c>
      <c r="C94" s="5">
        <f t="shared" si="8"/>
        <v>1.4835223058175268E-3</v>
      </c>
      <c r="E94" s="28"/>
      <c r="F94" s="6"/>
      <c r="G94" s="47"/>
      <c r="H94" s="28"/>
    </row>
    <row r="95" spans="1:47" x14ac:dyDescent="0.25">
      <c r="A95" s="56" t="s">
        <v>67</v>
      </c>
      <c r="B95" s="91">
        <v>26</v>
      </c>
      <c r="C95" s="5">
        <f t="shared" si="8"/>
        <v>1.3775564268305605E-3</v>
      </c>
      <c r="E95" s="33"/>
      <c r="F95" s="123"/>
      <c r="G95" s="28"/>
      <c r="H95" s="28"/>
    </row>
    <row r="96" spans="1:47" x14ac:dyDescent="0.25">
      <c r="A96" s="78" t="s">
        <v>33</v>
      </c>
      <c r="B96" s="65">
        <f>631+212+97</f>
        <v>940</v>
      </c>
      <c r="C96" s="15">
        <f t="shared" si="8"/>
        <v>4.9803963123874112E-2</v>
      </c>
      <c r="E96" s="28"/>
      <c r="F96" s="28"/>
      <c r="G96" s="28"/>
      <c r="H96" s="28"/>
    </row>
    <row r="97" spans="1:8" ht="15.75" thickBot="1" x14ac:dyDescent="0.3">
      <c r="A97" s="100" t="s">
        <v>5</v>
      </c>
      <c r="B97" s="101">
        <f>SUM(B77:B96)</f>
        <v>18874</v>
      </c>
      <c r="C97" s="66"/>
      <c r="E97" s="28"/>
      <c r="F97" s="28"/>
      <c r="G97" s="28"/>
      <c r="H97" s="28"/>
    </row>
    <row r="98" spans="1:8" ht="15.75" thickBot="1" x14ac:dyDescent="0.3">
      <c r="A98" s="28"/>
      <c r="B98" s="6"/>
      <c r="C98" s="47"/>
      <c r="D98" s="28"/>
    </row>
    <row r="99" spans="1:8" ht="34.5" customHeight="1" thickBot="1" x14ac:dyDescent="0.35">
      <c r="A99" s="130" t="s">
        <v>42</v>
      </c>
      <c r="B99" s="131"/>
      <c r="C99" s="132"/>
      <c r="D99" s="28"/>
    </row>
    <row r="100" spans="1:8" ht="15.75" thickBot="1" x14ac:dyDescent="0.3">
      <c r="A100" s="124" t="s">
        <v>12</v>
      </c>
      <c r="B100" s="125" t="s">
        <v>1</v>
      </c>
      <c r="C100" s="102" t="s">
        <v>2</v>
      </c>
    </row>
    <row r="101" spans="1:8" ht="18" customHeight="1" x14ac:dyDescent="0.25">
      <c r="A101" s="56" t="s">
        <v>14</v>
      </c>
      <c r="B101" s="91">
        <f>2218+132+215</f>
        <v>2565</v>
      </c>
      <c r="C101" s="5">
        <f>B101/$B$114</f>
        <v>0.37527432333577176</v>
      </c>
    </row>
    <row r="102" spans="1:8" x14ac:dyDescent="0.25">
      <c r="A102" s="56" t="s">
        <v>16</v>
      </c>
      <c r="B102" s="91">
        <v>2145</v>
      </c>
      <c r="C102" s="5">
        <f t="shared" ref="C102:C113" si="9">B102/$B$114</f>
        <v>0.31382589612289685</v>
      </c>
    </row>
    <row r="103" spans="1:8" x14ac:dyDescent="0.25">
      <c r="A103" s="56" t="s">
        <v>13</v>
      </c>
      <c r="B103" s="91">
        <f>975+120+74</f>
        <v>1169</v>
      </c>
      <c r="C103" s="5">
        <f t="shared" si="9"/>
        <v>0.17103145574250184</v>
      </c>
    </row>
    <row r="104" spans="1:8" x14ac:dyDescent="0.25">
      <c r="A104" s="56" t="s">
        <v>19</v>
      </c>
      <c r="B104" s="91">
        <v>185</v>
      </c>
      <c r="C104" s="5">
        <f t="shared" si="9"/>
        <v>2.7066569129480616E-2</v>
      </c>
    </row>
    <row r="105" spans="1:8" x14ac:dyDescent="0.25">
      <c r="A105" s="56" t="s">
        <v>17</v>
      </c>
      <c r="B105" s="91">
        <f>128+37</f>
        <v>165</v>
      </c>
      <c r="C105" s="5">
        <f t="shared" si="9"/>
        <v>2.4140453547915143E-2</v>
      </c>
    </row>
    <row r="106" spans="1:8" x14ac:dyDescent="0.25">
      <c r="A106" s="56" t="s">
        <v>26</v>
      </c>
      <c r="B106" s="91">
        <v>111</v>
      </c>
      <c r="C106" s="5">
        <f t="shared" si="9"/>
        <v>1.6239941477688369E-2</v>
      </c>
    </row>
    <row r="107" spans="1:8" x14ac:dyDescent="0.25">
      <c r="A107" s="56" t="s">
        <v>100</v>
      </c>
      <c r="B107" s="91">
        <v>101</v>
      </c>
      <c r="C107" s="5">
        <f t="shared" si="9"/>
        <v>1.4776883686905632E-2</v>
      </c>
    </row>
    <row r="108" spans="1:8" x14ac:dyDescent="0.25">
      <c r="A108" s="56" t="s">
        <v>23</v>
      </c>
      <c r="B108" s="91">
        <v>88</v>
      </c>
      <c r="C108" s="5">
        <f t="shared" si="9"/>
        <v>1.2874908558888076E-2</v>
      </c>
    </row>
    <row r="109" spans="1:8" x14ac:dyDescent="0.25">
      <c r="A109" s="56" t="s">
        <v>33</v>
      </c>
      <c r="B109" s="91">
        <v>79</v>
      </c>
      <c r="C109" s="5">
        <f t="shared" si="9"/>
        <v>1.1558156547183614E-2</v>
      </c>
    </row>
    <row r="110" spans="1:8" x14ac:dyDescent="0.25">
      <c r="A110" s="56" t="s">
        <v>63</v>
      </c>
      <c r="B110" s="91">
        <v>74</v>
      </c>
      <c r="C110" s="5">
        <f t="shared" si="9"/>
        <v>1.0826627651792245E-2</v>
      </c>
    </row>
    <row r="111" spans="1:8" x14ac:dyDescent="0.25">
      <c r="A111" s="56" t="s">
        <v>116</v>
      </c>
      <c r="B111" s="91">
        <v>62</v>
      </c>
      <c r="C111" s="5">
        <f t="shared" si="9"/>
        <v>9.070958302852962E-3</v>
      </c>
    </row>
    <row r="112" spans="1:8" x14ac:dyDescent="0.25">
      <c r="A112" s="56" t="s">
        <v>32</v>
      </c>
      <c r="B112" s="91">
        <v>52</v>
      </c>
      <c r="C112" s="5">
        <f t="shared" si="9"/>
        <v>7.6079005120702264E-3</v>
      </c>
    </row>
    <row r="113" spans="1:4" x14ac:dyDescent="0.25">
      <c r="A113" s="78" t="s">
        <v>31</v>
      </c>
      <c r="B113" s="65">
        <v>39</v>
      </c>
      <c r="C113" s="15">
        <f t="shared" si="9"/>
        <v>5.7059253840526705E-3</v>
      </c>
    </row>
    <row r="114" spans="1:4" ht="15.75" thickBot="1" x14ac:dyDescent="0.3">
      <c r="A114" s="100" t="s">
        <v>5</v>
      </c>
      <c r="B114" s="101">
        <f>SUM(B101:B113)</f>
        <v>6835</v>
      </c>
      <c r="C114" s="66"/>
      <c r="D114" s="28"/>
    </row>
    <row r="115" spans="1:4" x14ac:dyDescent="0.25">
      <c r="A115" s="28"/>
      <c r="B115" s="6"/>
      <c r="C115" s="47"/>
      <c r="D115" s="28"/>
    </row>
    <row r="118" spans="1:4" x14ac:dyDescent="0.25">
      <c r="A118" s="33" t="s">
        <v>95</v>
      </c>
    </row>
    <row r="121" spans="1:4" x14ac:dyDescent="0.25">
      <c r="A121" s="20" t="s">
        <v>82</v>
      </c>
    </row>
  </sheetData>
  <mergeCells count="25">
    <mergeCell ref="A99:C99"/>
    <mergeCell ref="E56:G56"/>
    <mergeCell ref="A22:C22"/>
    <mergeCell ref="A75:C75"/>
    <mergeCell ref="A24:C24"/>
    <mergeCell ref="E24:G24"/>
    <mergeCell ref="E4:G4"/>
    <mergeCell ref="A5:C5"/>
    <mergeCell ref="E5:G5"/>
    <mergeCell ref="A53:C53"/>
    <mergeCell ref="E74:G74"/>
    <mergeCell ref="A1:F1"/>
    <mergeCell ref="A2:C2"/>
    <mergeCell ref="E2:G2"/>
    <mergeCell ref="A3:C3"/>
    <mergeCell ref="E3:G3"/>
    <mergeCell ref="I5:J5"/>
    <mergeCell ref="A12:C12"/>
    <mergeCell ref="E21:G21"/>
    <mergeCell ref="A64:C64"/>
    <mergeCell ref="E34:G34"/>
    <mergeCell ref="A35:C35"/>
    <mergeCell ref="E40:G40"/>
    <mergeCell ref="A41:C41"/>
    <mergeCell ref="A47:C47"/>
  </mergeCells>
  <printOptions gridLines="1"/>
  <pageMargins left="0.25" right="0.25" top="0.25" bottom="0.25" header="0.3" footer="0.3"/>
  <pageSetup scale="73" fitToHeight="0"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workbookViewId="0">
      <selection activeCell="I13" sqref="I13"/>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53" t="s">
        <v>43</v>
      </c>
      <c r="B1" s="153"/>
      <c r="C1" s="153"/>
      <c r="D1" s="153"/>
      <c r="E1" s="153"/>
      <c r="F1" s="153"/>
    </row>
    <row r="2" spans="1:11" s="20" customFormat="1" ht="21" x14ac:dyDescent="0.35">
      <c r="A2" s="29" t="s">
        <v>75</v>
      </c>
      <c r="F2" s="25"/>
    </row>
    <row r="3" spans="1:11" s="20" customFormat="1" ht="39" customHeight="1" x14ac:dyDescent="0.35">
      <c r="A3" s="20" t="s">
        <v>76</v>
      </c>
      <c r="F3" s="25"/>
    </row>
    <row r="4" spans="1:11" ht="15.75" thickBot="1" x14ac:dyDescent="0.3"/>
    <row r="5" spans="1:11" ht="18" thickBot="1" x14ac:dyDescent="0.35">
      <c r="A5" s="134" t="s">
        <v>34</v>
      </c>
      <c r="B5" s="135"/>
      <c r="C5" s="136"/>
      <c r="E5" s="20"/>
      <c r="F5" s="20"/>
      <c r="G5" s="20"/>
    </row>
    <row r="6" spans="1:11" x14ac:dyDescent="0.25">
      <c r="A6" s="12" t="s">
        <v>0</v>
      </c>
      <c r="B6" s="4" t="s">
        <v>1</v>
      </c>
      <c r="C6" s="11" t="s">
        <v>2</v>
      </c>
      <c r="E6" s="20"/>
      <c r="F6" s="20"/>
      <c r="G6" s="20"/>
    </row>
    <row r="7" spans="1:11" x14ac:dyDescent="0.25">
      <c r="A7" s="9" t="s">
        <v>3</v>
      </c>
      <c r="B7" s="6">
        <v>5602454</v>
      </c>
      <c r="C7" s="5">
        <f>B7/$B$9</f>
        <v>0.9116641078026233</v>
      </c>
      <c r="E7" s="20"/>
      <c r="F7" s="20"/>
      <c r="G7" s="20"/>
    </row>
    <row r="8" spans="1:11" x14ac:dyDescent="0.25">
      <c r="A8" s="13" t="s">
        <v>4</v>
      </c>
      <c r="B8" s="14">
        <v>542851</v>
      </c>
      <c r="C8" s="15">
        <f>B8/$B$9</f>
        <v>8.8335892197376698E-2</v>
      </c>
      <c r="E8" s="20"/>
      <c r="F8" s="20"/>
      <c r="G8" s="20"/>
    </row>
    <row r="9" spans="1:11" ht="15.75" thickBot="1" x14ac:dyDescent="0.3">
      <c r="A9" s="10" t="s">
        <v>5</v>
      </c>
      <c r="B9" s="3">
        <f>SUM(B7:B8)</f>
        <v>6145305</v>
      </c>
      <c r="C9" s="2"/>
      <c r="E9" s="20"/>
      <c r="F9" s="20"/>
      <c r="G9" s="20"/>
    </row>
    <row r="10" spans="1:11" x14ac:dyDescent="0.25">
      <c r="A10" s="20" t="s">
        <v>74</v>
      </c>
    </row>
    <row r="11" spans="1:11" s="20" customFormat="1" ht="15.75" thickBot="1" x14ac:dyDescent="0.3">
      <c r="E11"/>
      <c r="F11"/>
      <c r="G11"/>
    </row>
    <row r="12" spans="1:11" ht="18" thickBot="1" x14ac:dyDescent="0.35">
      <c r="A12" s="134" t="s">
        <v>35</v>
      </c>
      <c r="B12" s="135"/>
      <c r="C12" s="136"/>
      <c r="E12" s="159" t="s">
        <v>89</v>
      </c>
      <c r="F12" s="160"/>
      <c r="G12" s="161"/>
      <c r="H12" s="1"/>
      <c r="I12" s="1"/>
      <c r="J12" s="1"/>
      <c r="K12" s="26"/>
    </row>
    <row r="13" spans="1:11" x14ac:dyDescent="0.25">
      <c r="A13" s="12" t="s">
        <v>6</v>
      </c>
      <c r="B13" s="4" t="s">
        <v>7</v>
      </c>
      <c r="C13" s="11" t="s">
        <v>2</v>
      </c>
      <c r="E13" s="12" t="s">
        <v>0</v>
      </c>
      <c r="F13" s="4" t="s">
        <v>1</v>
      </c>
      <c r="G13" s="11" t="s">
        <v>2</v>
      </c>
      <c r="H13" s="1"/>
      <c r="I13" s="1"/>
      <c r="J13" s="1"/>
      <c r="K13" s="26"/>
    </row>
    <row r="14" spans="1:11" x14ac:dyDescent="0.25">
      <c r="A14" s="9" t="s">
        <v>36</v>
      </c>
      <c r="B14" s="6">
        <v>628980</v>
      </c>
      <c r="C14" s="5">
        <f>B14/$B$21</f>
        <v>0.10235130721746113</v>
      </c>
      <c r="E14" s="22" t="s">
        <v>3</v>
      </c>
      <c r="F14" s="6">
        <v>510087</v>
      </c>
      <c r="G14" s="5">
        <v>0.81100000000000005</v>
      </c>
      <c r="H14" s="1"/>
      <c r="I14" s="1"/>
      <c r="J14" s="1"/>
      <c r="K14" s="26"/>
    </row>
    <row r="15" spans="1:11" s="1" customFormat="1" x14ac:dyDescent="0.25">
      <c r="A15" s="9" t="s">
        <v>37</v>
      </c>
      <c r="B15" s="6">
        <v>761062</v>
      </c>
      <c r="C15" s="5">
        <f t="shared" ref="C15:C20" si="0">B15/$B$21</f>
        <v>0.12384446337488537</v>
      </c>
      <c r="E15" s="13" t="s">
        <v>4</v>
      </c>
      <c r="F15" s="14">
        <v>118893</v>
      </c>
      <c r="G15" s="15">
        <v>0.189</v>
      </c>
      <c r="K15" s="26"/>
    </row>
    <row r="16" spans="1:11" s="1" customFormat="1" ht="15.75" thickBot="1" x14ac:dyDescent="0.3">
      <c r="A16" s="9" t="s">
        <v>38</v>
      </c>
      <c r="B16" s="6">
        <v>794965</v>
      </c>
      <c r="C16" s="5">
        <f t="shared" si="0"/>
        <v>0.12936135797979106</v>
      </c>
      <c r="E16" s="23" t="s">
        <v>5</v>
      </c>
      <c r="F16" s="3">
        <v>628980</v>
      </c>
      <c r="G16" s="27"/>
      <c r="H16"/>
      <c r="I16"/>
      <c r="J16"/>
      <c r="K16" s="26"/>
    </row>
    <row r="17" spans="1:11" s="1" customFormat="1" ht="15.75" thickBot="1" x14ac:dyDescent="0.3">
      <c r="A17" s="9" t="s">
        <v>39</v>
      </c>
      <c r="B17" s="6">
        <v>791653</v>
      </c>
      <c r="C17" s="5">
        <f t="shared" si="0"/>
        <v>0.12882240995361499</v>
      </c>
      <c r="E17" s="20"/>
      <c r="F17" s="20"/>
      <c r="G17" s="20"/>
      <c r="H17"/>
      <c r="I17"/>
      <c r="J17"/>
    </row>
    <row r="18" spans="1:11" s="1" customFormat="1" ht="18" customHeight="1" thickBot="1" x14ac:dyDescent="0.35">
      <c r="A18" s="9" t="s">
        <v>40</v>
      </c>
      <c r="B18" s="6">
        <v>709294</v>
      </c>
      <c r="C18" s="5">
        <f t="shared" si="0"/>
        <v>0.11542047140052447</v>
      </c>
      <c r="E18" s="159" t="s">
        <v>91</v>
      </c>
      <c r="F18" s="160"/>
      <c r="G18" s="161"/>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22" t="s">
        <v>3</v>
      </c>
      <c r="F20" s="6">
        <v>632054</v>
      </c>
      <c r="G20" s="5">
        <v>0.83</v>
      </c>
      <c r="H20"/>
      <c r="I20"/>
      <c r="J20"/>
    </row>
    <row r="21" spans="1:11" ht="15.75" thickBot="1" x14ac:dyDescent="0.3">
      <c r="A21" s="10" t="s">
        <v>5</v>
      </c>
      <c r="B21" s="3">
        <f>SUM(B14:B20)</f>
        <v>6145305</v>
      </c>
      <c r="C21" s="2"/>
      <c r="E21" s="13" t="s">
        <v>4</v>
      </c>
      <c r="F21" s="14">
        <v>129008</v>
      </c>
      <c r="G21" s="15">
        <v>0.17</v>
      </c>
    </row>
    <row r="22" spans="1:11" ht="15.75" thickBot="1" x14ac:dyDescent="0.3">
      <c r="A22" s="20" t="s">
        <v>74</v>
      </c>
      <c r="E22" s="23" t="s">
        <v>5</v>
      </c>
      <c r="F22" s="3">
        <v>761062</v>
      </c>
      <c r="G22" s="2"/>
    </row>
    <row r="23" spans="1:11" s="20" customFormat="1" ht="15.75" thickBot="1" x14ac:dyDescent="0.3">
      <c r="E23"/>
      <c r="F23"/>
      <c r="G23"/>
    </row>
    <row r="24" spans="1:11" ht="18" thickBot="1" x14ac:dyDescent="0.35">
      <c r="A24" s="134" t="s">
        <v>10</v>
      </c>
      <c r="B24" s="135"/>
      <c r="C24" s="136"/>
    </row>
    <row r="25" spans="1:11" x14ac:dyDescent="0.25">
      <c r="A25" s="12" t="s">
        <v>6</v>
      </c>
      <c r="B25" s="4" t="s">
        <v>7</v>
      </c>
      <c r="C25" s="11" t="s">
        <v>2</v>
      </c>
      <c r="K25" s="26"/>
    </row>
    <row r="26" spans="1:11" x14ac:dyDescent="0.25">
      <c r="A26" s="9" t="s">
        <v>36</v>
      </c>
      <c r="B26" s="6">
        <v>118893</v>
      </c>
      <c r="C26" s="5">
        <f>B26/$B$33</f>
        <v>0.21901589939044047</v>
      </c>
      <c r="E26" s="20"/>
      <c r="F26" s="20"/>
      <c r="G26" s="20"/>
      <c r="K26" s="26"/>
    </row>
    <row r="27" spans="1:11" x14ac:dyDescent="0.25">
      <c r="A27" s="9" t="s">
        <v>37</v>
      </c>
      <c r="B27" s="6">
        <v>129008</v>
      </c>
      <c r="C27" s="5">
        <f t="shared" ref="C27:C32" si="1">B27/$B$33</f>
        <v>0.23764900497558261</v>
      </c>
      <c r="K27" s="26"/>
    </row>
    <row r="28" spans="1:11" x14ac:dyDescent="0.25">
      <c r="A28" s="9" t="s">
        <v>38</v>
      </c>
      <c r="B28" s="6">
        <v>96915</v>
      </c>
      <c r="C28" s="5">
        <f t="shared" si="1"/>
        <v>0.17852965178290175</v>
      </c>
      <c r="K28" s="26"/>
    </row>
    <row r="29" spans="1:11" x14ac:dyDescent="0.25">
      <c r="A29" s="9" t="s">
        <v>39</v>
      </c>
      <c r="B29" s="6">
        <v>66437</v>
      </c>
      <c r="C29" s="5">
        <f t="shared" si="1"/>
        <v>0.12238533225507552</v>
      </c>
      <c r="K29" s="26"/>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30" t="s">
        <v>41</v>
      </c>
      <c r="B35" s="131"/>
      <c r="C35" s="132"/>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34" t="s">
        <v>11</v>
      </c>
      <c r="B41" s="135"/>
      <c r="C41" s="136"/>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30" t="s">
        <v>42</v>
      </c>
      <c r="B66" s="131"/>
      <c r="C66" s="132"/>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68</v>
      </c>
      <c r="B85" s="6">
        <v>1269</v>
      </c>
      <c r="C85" s="5">
        <f t="shared" si="3"/>
        <v>5.1189789472410353E-3</v>
      </c>
    </row>
    <row r="86" spans="1:3" x14ac:dyDescent="0.25">
      <c r="A86" s="9" t="s">
        <v>64</v>
      </c>
      <c r="B86" s="6">
        <v>889</v>
      </c>
      <c r="C86" s="5">
        <f t="shared" si="3"/>
        <v>3.586108970919843E-3</v>
      </c>
    </row>
    <row r="87" spans="1:3" x14ac:dyDescent="0.25">
      <c r="A87" s="9" t="s">
        <v>67</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34" t="s">
        <v>44</v>
      </c>
      <c r="B91" s="135"/>
      <c r="C91" s="136"/>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30" t="s">
        <v>53</v>
      </c>
      <c r="B102" s="131"/>
      <c r="C102" s="132"/>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20" customFormat="1" x14ac:dyDescent="0.25">
      <c r="A112" s="28"/>
      <c r="B112" s="6"/>
      <c r="C112" s="28"/>
    </row>
    <row r="113" spans="1:32" s="20" customFormat="1" x14ac:dyDescent="0.25">
      <c r="A113" s="30" t="s">
        <v>77</v>
      </c>
      <c r="B113" s="31"/>
      <c r="C113" s="32"/>
      <c r="E113"/>
      <c r="F113"/>
      <c r="G113"/>
    </row>
    <row r="114" spans="1:32" s="20" customFormat="1" x14ac:dyDescent="0.25">
      <c r="A114" s="33" t="s">
        <v>78</v>
      </c>
      <c r="B114" s="31"/>
      <c r="C114" s="32"/>
      <c r="E114"/>
      <c r="F114"/>
      <c r="G114"/>
    </row>
    <row r="115" spans="1:32" s="20" customFormat="1" x14ac:dyDescent="0.25">
      <c r="A115" s="33" t="s">
        <v>79</v>
      </c>
      <c r="B115" s="31"/>
      <c r="C115" s="32"/>
      <c r="E115"/>
      <c r="F115"/>
      <c r="G115"/>
    </row>
    <row r="116" spans="1:32" ht="15.75" thickBot="1" x14ac:dyDescent="0.3">
      <c r="A116" s="20"/>
      <c r="B116" s="20"/>
      <c r="C116" s="20"/>
      <c r="D116" s="20"/>
      <c r="H116" s="20"/>
      <c r="I116" s="20"/>
      <c r="J116" s="20"/>
      <c r="K116" s="20"/>
    </row>
    <row r="117" spans="1:32" ht="18" thickBot="1" x14ac:dyDescent="0.35">
      <c r="A117" s="134" t="s">
        <v>72</v>
      </c>
      <c r="B117" s="135"/>
      <c r="C117" s="136"/>
      <c r="D117" s="20"/>
      <c r="H117" s="20"/>
      <c r="I117" s="20"/>
      <c r="J117" s="20"/>
      <c r="K117" s="20"/>
    </row>
    <row r="118" spans="1:32" x14ac:dyDescent="0.25">
      <c r="A118" s="12" t="s">
        <v>54</v>
      </c>
      <c r="B118" s="4" t="s">
        <v>1</v>
      </c>
      <c r="C118" s="11" t="s">
        <v>2</v>
      </c>
      <c r="D118" s="20"/>
      <c r="E118" s="20"/>
      <c r="F118" s="20"/>
      <c r="G118" s="20"/>
      <c r="H118" s="20"/>
      <c r="I118" s="20"/>
      <c r="J118" s="30"/>
      <c r="K118" s="31"/>
      <c r="L118" s="32"/>
      <c r="M118" s="20"/>
      <c r="N118" s="20"/>
      <c r="O118" s="20"/>
      <c r="P118" s="20"/>
      <c r="Q118" s="20"/>
      <c r="R118" s="20"/>
      <c r="S118" s="20"/>
      <c r="T118" s="20"/>
      <c r="U118" s="20"/>
      <c r="V118" s="20"/>
      <c r="W118" s="20"/>
      <c r="X118" s="20"/>
      <c r="Y118" s="20"/>
      <c r="Z118" s="20"/>
      <c r="AA118" s="20"/>
      <c r="AB118" s="20"/>
      <c r="AC118" s="20"/>
      <c r="AD118" s="20"/>
      <c r="AE118" s="20"/>
      <c r="AF118" s="20"/>
    </row>
    <row r="119" spans="1:32" x14ac:dyDescent="0.25">
      <c r="A119" s="9" t="s">
        <v>55</v>
      </c>
      <c r="B119" s="6">
        <v>2377148</v>
      </c>
      <c r="C119" s="5">
        <f>B119/$B$121</f>
        <v>0.94241329207641122</v>
      </c>
      <c r="E119" s="20"/>
      <c r="F119" s="20"/>
      <c r="G119" s="20"/>
      <c r="J119" s="33"/>
      <c r="K119" s="31"/>
      <c r="L119" s="32"/>
      <c r="M119" s="20"/>
      <c r="N119" s="20"/>
      <c r="O119" s="20"/>
      <c r="P119" s="20"/>
      <c r="Q119" s="20"/>
      <c r="R119" s="20"/>
      <c r="S119" s="20"/>
      <c r="T119" s="20"/>
      <c r="U119" s="20"/>
      <c r="V119" s="20"/>
      <c r="W119" s="20"/>
      <c r="X119" s="20"/>
      <c r="Y119" s="20"/>
      <c r="Z119" s="20"/>
      <c r="AA119" s="20"/>
      <c r="AB119" s="20"/>
      <c r="AC119" s="20"/>
      <c r="AD119" s="20"/>
      <c r="AE119" s="20"/>
      <c r="AF119" s="20"/>
    </row>
    <row r="120" spans="1:32" x14ac:dyDescent="0.25">
      <c r="A120" s="13" t="s">
        <v>58</v>
      </c>
      <c r="B120" s="14">
        <v>145257</v>
      </c>
      <c r="C120" s="15">
        <f>B120/$B$121</f>
        <v>5.7586707923588797E-2</v>
      </c>
      <c r="E120" s="20"/>
      <c r="F120" s="20"/>
      <c r="G120" s="20"/>
      <c r="J120" s="33"/>
      <c r="K120" s="31"/>
      <c r="L120" s="32"/>
      <c r="M120" s="20"/>
      <c r="N120" s="20"/>
      <c r="O120" s="20"/>
      <c r="P120" s="20"/>
      <c r="Q120" s="20"/>
      <c r="R120" s="20"/>
      <c r="S120" s="20"/>
      <c r="T120" s="20"/>
      <c r="U120" s="20"/>
      <c r="V120" s="20"/>
      <c r="W120" s="20"/>
      <c r="X120" s="20"/>
      <c r="Y120" s="20"/>
      <c r="Z120" s="20"/>
      <c r="AA120" s="20"/>
      <c r="AB120" s="20"/>
      <c r="AC120" s="20"/>
      <c r="AD120" s="20"/>
      <c r="AE120" s="20"/>
      <c r="AF120" s="20"/>
    </row>
    <row r="121" spans="1:32" ht="15.75" thickBot="1" x14ac:dyDescent="0.3">
      <c r="A121" s="10" t="s">
        <v>5</v>
      </c>
      <c r="B121" s="3">
        <f>SUM(B119:B120)</f>
        <v>2522405</v>
      </c>
      <c r="C121" s="2"/>
      <c r="E121" s="20"/>
      <c r="F121" s="20"/>
      <c r="G121" s="20"/>
      <c r="J121" s="20"/>
      <c r="K121" s="20"/>
    </row>
    <row r="122" spans="1:32" ht="15.75" thickBot="1" x14ac:dyDescent="0.3">
      <c r="E122" s="20"/>
      <c r="F122" s="20"/>
      <c r="G122" s="20"/>
    </row>
    <row r="123" spans="1:32" ht="34.5" customHeight="1" thickBot="1" x14ac:dyDescent="0.35">
      <c r="A123" s="130" t="s">
        <v>56</v>
      </c>
      <c r="B123" s="131"/>
      <c r="C123" s="132"/>
      <c r="E123" s="20"/>
      <c r="F123" s="20"/>
      <c r="G123" s="20"/>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34" t="s">
        <v>80</v>
      </c>
      <c r="B132" s="20"/>
      <c r="C132" s="20"/>
      <c r="D132" s="20"/>
      <c r="H132" s="20"/>
      <c r="I132" s="20"/>
      <c r="J132" s="20"/>
      <c r="K132" s="20"/>
      <c r="L132" s="20"/>
      <c r="M132" s="20"/>
      <c r="N132" s="20"/>
    </row>
    <row r="133" spans="1:14" ht="15.75" thickBot="1" x14ac:dyDescent="0.3"/>
    <row r="134" spans="1:14" ht="18" thickBot="1" x14ac:dyDescent="0.35">
      <c r="A134" s="130" t="s">
        <v>57</v>
      </c>
      <c r="B134" s="131"/>
      <c r="C134" s="132"/>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20"/>
      <c r="F137" s="20"/>
      <c r="G137" s="20"/>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30" t="s">
        <v>59</v>
      </c>
      <c r="B144" s="131"/>
      <c r="C144" s="132"/>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30" t="s">
        <v>60</v>
      </c>
      <c r="B150" s="131"/>
      <c r="C150" s="132"/>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73</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35" t="s">
        <v>81</v>
      </c>
      <c r="B174" s="20"/>
      <c r="C174" s="20"/>
    </row>
    <row r="175" spans="1:7" s="20" customFormat="1" ht="15.75" thickBot="1" x14ac:dyDescent="0.3">
      <c r="A175" s="36"/>
      <c r="E175"/>
      <c r="F175"/>
      <c r="G175"/>
    </row>
    <row r="176" spans="1:7" ht="36" customHeight="1" thickBot="1" x14ac:dyDescent="0.35">
      <c r="A176" s="130" t="s">
        <v>61</v>
      </c>
      <c r="B176" s="131"/>
      <c r="C176" s="132"/>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20"/>
      <c r="F180" s="20"/>
      <c r="G180" s="20"/>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73</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70</v>
      </c>
      <c r="B195" s="6">
        <v>242</v>
      </c>
      <c r="C195" s="5">
        <f t="shared" si="9"/>
        <v>5.1015030461454142E-3</v>
      </c>
    </row>
    <row r="196" spans="1:3" x14ac:dyDescent="0.25">
      <c r="A196" s="9" t="s">
        <v>66</v>
      </c>
      <c r="B196" s="6">
        <v>223</v>
      </c>
      <c r="C196" s="5">
        <f t="shared" si="9"/>
        <v>4.7009718152496993E-3</v>
      </c>
    </row>
    <row r="197" spans="1:3" x14ac:dyDescent="0.25">
      <c r="A197" s="9" t="s">
        <v>69</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37" t="s">
        <v>81</v>
      </c>
      <c r="B200" s="20"/>
      <c r="C200" s="20"/>
    </row>
    <row r="202" spans="1:3" x14ac:dyDescent="0.25">
      <c r="A202" s="20" t="s">
        <v>82</v>
      </c>
    </row>
  </sheetData>
  <mergeCells count="17">
    <mergeCell ref="A66:C66"/>
    <mergeCell ref="A1:F1"/>
    <mergeCell ref="A91:C91"/>
    <mergeCell ref="A102:C102"/>
    <mergeCell ref="A117:C117"/>
    <mergeCell ref="A12:C12"/>
    <mergeCell ref="A5:C5"/>
    <mergeCell ref="A24:C24"/>
    <mergeCell ref="A35:C35"/>
    <mergeCell ref="A41:C41"/>
    <mergeCell ref="E12:G12"/>
    <mergeCell ref="E18:G18"/>
    <mergeCell ref="A123:C123"/>
    <mergeCell ref="A134:C134"/>
    <mergeCell ref="A144:C144"/>
    <mergeCell ref="A150:C150"/>
    <mergeCell ref="A176:C176"/>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A22" workbookViewId="0">
      <selection activeCell="B37" sqref="B37"/>
    </sheetView>
  </sheetViews>
  <sheetFormatPr defaultRowHeight="15" x14ac:dyDescent="0.25"/>
  <cols>
    <col min="1" max="1" width="34.28515625" style="20" customWidth="1"/>
    <col min="2" max="2" width="17.5703125" style="20" customWidth="1"/>
    <col min="3" max="3" width="14.28515625" style="20" customWidth="1"/>
    <col min="4" max="4" width="9.140625" style="20"/>
    <col min="5" max="5" width="33.85546875" style="20" bestFit="1" customWidth="1"/>
    <col min="6" max="6" width="18.5703125" style="20" bestFit="1" customWidth="1"/>
    <col min="7" max="7" width="14.85546875" style="20" customWidth="1"/>
    <col min="8" max="8" width="9.140625" style="20"/>
    <col min="9" max="9" width="14.28515625" style="20" bestFit="1" customWidth="1"/>
    <col min="10" max="16384" width="9.140625" style="20"/>
  </cols>
  <sheetData>
    <row r="1" spans="1:10" ht="21" x14ac:dyDescent="0.35">
      <c r="A1" s="153" t="s">
        <v>110</v>
      </c>
      <c r="B1" s="153"/>
      <c r="C1" s="153"/>
      <c r="D1" s="153"/>
      <c r="E1" s="153"/>
      <c r="F1" s="153"/>
    </row>
    <row r="2" spans="1:10" x14ac:dyDescent="0.25">
      <c r="A2" s="29" t="s">
        <v>75</v>
      </c>
      <c r="E2" s="30" t="s">
        <v>77</v>
      </c>
    </row>
    <row r="3" spans="1:10" ht="52.5" customHeight="1" x14ac:dyDescent="0.25">
      <c r="A3" s="20" t="s">
        <v>76</v>
      </c>
      <c r="E3" s="157" t="s">
        <v>78</v>
      </c>
      <c r="F3" s="157"/>
      <c r="G3" s="157"/>
    </row>
    <row r="4" spans="1:10" ht="68.25" customHeight="1" thickBot="1" x14ac:dyDescent="0.3">
      <c r="E4" s="157" t="s">
        <v>79</v>
      </c>
      <c r="F4" s="157"/>
      <c r="G4" s="157"/>
    </row>
    <row r="5" spans="1:10" ht="18" thickBot="1" x14ac:dyDescent="0.35">
      <c r="A5" s="134" t="s">
        <v>34</v>
      </c>
      <c r="B5" s="135"/>
      <c r="C5" s="136"/>
      <c r="E5" s="95" t="s">
        <v>72</v>
      </c>
      <c r="F5" s="96"/>
      <c r="G5" s="97"/>
      <c r="I5" s="134" t="s">
        <v>62</v>
      </c>
      <c r="J5" s="136"/>
    </row>
    <row r="6" spans="1:10" x14ac:dyDescent="0.25">
      <c r="A6" s="12" t="s">
        <v>0</v>
      </c>
      <c r="B6" s="4" t="s">
        <v>1</v>
      </c>
      <c r="C6" s="11" t="s">
        <v>2</v>
      </c>
      <c r="E6" s="12" t="s">
        <v>54</v>
      </c>
      <c r="F6" s="4" t="s">
        <v>1</v>
      </c>
      <c r="G6" s="11" t="s">
        <v>2</v>
      </c>
      <c r="I6" s="17" t="s">
        <v>111</v>
      </c>
      <c r="J6" s="24"/>
    </row>
    <row r="7" spans="1:10" x14ac:dyDescent="0.25">
      <c r="A7" s="22" t="s">
        <v>3</v>
      </c>
      <c r="B7" s="6">
        <v>91821</v>
      </c>
      <c r="C7" s="5">
        <f>B7/$B$9</f>
        <v>0.86664464369985839</v>
      </c>
      <c r="E7" s="22" t="s">
        <v>55</v>
      </c>
      <c r="F7" s="6">
        <v>37922</v>
      </c>
      <c r="G7" s="5">
        <f>F7/$F$9</f>
        <v>0.92905090891273456</v>
      </c>
      <c r="I7" s="22" t="s">
        <v>112</v>
      </c>
      <c r="J7" s="24"/>
    </row>
    <row r="8" spans="1:10" x14ac:dyDescent="0.25">
      <c r="A8" s="13" t="s">
        <v>4</v>
      </c>
      <c r="B8" s="14">
        <v>14129</v>
      </c>
      <c r="C8" s="15">
        <f>B8/$B$9</f>
        <v>0.13335535630014159</v>
      </c>
      <c r="E8" s="13" t="s">
        <v>58</v>
      </c>
      <c r="F8" s="14">
        <v>2896</v>
      </c>
      <c r="G8" s="15">
        <f>F8/$F$9</f>
        <v>7.0949091087265423E-2</v>
      </c>
      <c r="I8" s="22" t="s">
        <v>113</v>
      </c>
      <c r="J8" s="24"/>
    </row>
    <row r="9" spans="1:10" ht="15.75" thickBot="1" x14ac:dyDescent="0.3">
      <c r="A9" s="23" t="s">
        <v>5</v>
      </c>
      <c r="B9" s="3">
        <f>SUM(B7:B8)</f>
        <v>105950</v>
      </c>
      <c r="C9" s="2"/>
      <c r="E9" s="23" t="s">
        <v>5</v>
      </c>
      <c r="F9" s="3">
        <f>SUM(F7:F8)</f>
        <v>40818</v>
      </c>
      <c r="G9" s="2"/>
      <c r="I9" s="22" t="s">
        <v>114</v>
      </c>
      <c r="J9" s="24"/>
    </row>
    <row r="10" spans="1:10" x14ac:dyDescent="0.25">
      <c r="A10" s="20" t="s">
        <v>115</v>
      </c>
      <c r="B10" s="45"/>
      <c r="C10" s="45"/>
      <c r="I10" s="22"/>
      <c r="J10" s="24"/>
    </row>
    <row r="11" spans="1:10" ht="35.25" customHeight="1" thickBot="1" x14ac:dyDescent="0.3">
      <c r="I11" s="22"/>
      <c r="J11" s="24"/>
    </row>
    <row r="12" spans="1:10" ht="18" customHeight="1" thickBot="1" x14ac:dyDescent="0.35">
      <c r="A12" s="134" t="s">
        <v>35</v>
      </c>
      <c r="B12" s="135"/>
      <c r="C12" s="136"/>
      <c r="E12" s="130" t="s">
        <v>56</v>
      </c>
      <c r="F12" s="131"/>
      <c r="G12" s="132"/>
      <c r="I12" s="22"/>
      <c r="J12" s="24"/>
    </row>
    <row r="13" spans="1:10" ht="18" customHeight="1" x14ac:dyDescent="0.25">
      <c r="A13" s="12" t="s">
        <v>6</v>
      </c>
      <c r="B13" s="4" t="s">
        <v>7</v>
      </c>
      <c r="C13" s="11" t="s">
        <v>2</v>
      </c>
      <c r="E13" s="12" t="s">
        <v>6</v>
      </c>
      <c r="F13" s="4" t="s">
        <v>7</v>
      </c>
      <c r="G13" s="11" t="s">
        <v>2</v>
      </c>
      <c r="I13" s="22"/>
      <c r="J13" s="24"/>
    </row>
    <row r="14" spans="1:10" x14ac:dyDescent="0.25">
      <c r="A14" s="22" t="s">
        <v>36</v>
      </c>
      <c r="B14" s="6">
        <v>14088</v>
      </c>
      <c r="C14" s="5">
        <f>B14/$B$21</f>
        <v>0.13296838131193958</v>
      </c>
      <c r="E14" s="22" t="s">
        <v>36</v>
      </c>
      <c r="F14" s="6">
        <v>2950</v>
      </c>
      <c r="G14" s="5">
        <f t="shared" ref="G14:G19" si="0">F14/$F$20</f>
        <v>0.10653280849373442</v>
      </c>
      <c r="I14" s="22"/>
      <c r="J14" s="24"/>
    </row>
    <row r="15" spans="1:10" x14ac:dyDescent="0.25">
      <c r="A15" s="22" t="s">
        <v>37</v>
      </c>
      <c r="B15" s="6">
        <v>17531</v>
      </c>
      <c r="C15" s="5">
        <f t="shared" ref="C15:C20" si="1">B15/$B$21</f>
        <v>0.16546484190655969</v>
      </c>
      <c r="E15" s="22" t="s">
        <v>37</v>
      </c>
      <c r="F15" s="6">
        <v>4314</v>
      </c>
      <c r="G15" s="5">
        <f t="shared" si="0"/>
        <v>0.15579069011592214</v>
      </c>
      <c r="I15" s="22"/>
      <c r="J15" s="24"/>
    </row>
    <row r="16" spans="1:10" x14ac:dyDescent="0.25">
      <c r="A16" s="22" t="s">
        <v>38</v>
      </c>
      <c r="B16" s="6">
        <v>20407</v>
      </c>
      <c r="C16" s="5">
        <f t="shared" si="1"/>
        <v>0.19260972156677678</v>
      </c>
      <c r="E16" s="22" t="s">
        <v>38</v>
      </c>
      <c r="F16" s="6">
        <v>5394</v>
      </c>
      <c r="G16" s="5">
        <f t="shared" si="0"/>
        <v>0.1947925318695605</v>
      </c>
      <c r="I16" s="22"/>
      <c r="J16" s="24"/>
    </row>
    <row r="17" spans="1:10" x14ac:dyDescent="0.25">
      <c r="A17" s="22" t="s">
        <v>39</v>
      </c>
      <c r="B17" s="6">
        <v>14602</v>
      </c>
      <c r="C17" s="5">
        <f t="shared" si="1"/>
        <v>0.13781972628598396</v>
      </c>
      <c r="E17" s="22" t="s">
        <v>39</v>
      </c>
      <c r="F17" s="6">
        <v>3785</v>
      </c>
      <c r="G17" s="5">
        <f t="shared" si="0"/>
        <v>0.13668701021992705</v>
      </c>
      <c r="I17" s="22"/>
      <c r="J17" s="24"/>
    </row>
    <row r="18" spans="1:10" x14ac:dyDescent="0.25">
      <c r="A18" s="22" t="s">
        <v>40</v>
      </c>
      <c r="B18" s="6">
        <v>13964</v>
      </c>
      <c r="C18" s="5">
        <f t="shared" si="1"/>
        <v>0.13179801793298726</v>
      </c>
      <c r="E18" s="22" t="s">
        <v>40</v>
      </c>
      <c r="F18" s="6">
        <v>3725</v>
      </c>
      <c r="G18" s="5">
        <f t="shared" si="0"/>
        <v>0.13452024123361381</v>
      </c>
      <c r="I18" s="22"/>
      <c r="J18" s="24"/>
    </row>
    <row r="19" spans="1:10" x14ac:dyDescent="0.25">
      <c r="A19" s="22" t="s">
        <v>8</v>
      </c>
      <c r="B19" s="6">
        <v>23869</v>
      </c>
      <c r="C19" s="5">
        <f t="shared" si="1"/>
        <v>0.22528551203397829</v>
      </c>
      <c r="E19" s="13" t="s">
        <v>8</v>
      </c>
      <c r="F19" s="14">
        <v>7523</v>
      </c>
      <c r="G19" s="15">
        <f t="shared" si="0"/>
        <v>0.27167671806724208</v>
      </c>
      <c r="I19" s="22"/>
      <c r="J19" s="24"/>
    </row>
    <row r="20" spans="1:10" ht="15.75" thickBot="1" x14ac:dyDescent="0.3">
      <c r="A20" s="13" t="s">
        <v>9</v>
      </c>
      <c r="B20" s="14">
        <v>1489</v>
      </c>
      <c r="C20" s="15">
        <f t="shared" si="1"/>
        <v>1.4053798961774422E-2</v>
      </c>
      <c r="E20" s="23" t="s">
        <v>5</v>
      </c>
      <c r="F20" s="3">
        <f>SUM(F14:F19)</f>
        <v>27691</v>
      </c>
      <c r="G20" s="2"/>
      <c r="I20" s="22"/>
      <c r="J20" s="24"/>
    </row>
    <row r="21" spans="1:10" ht="15.75" thickBot="1" x14ac:dyDescent="0.3">
      <c r="A21" s="23" t="s">
        <v>5</v>
      </c>
      <c r="B21" s="3">
        <f>SUM(B14:B20)</f>
        <v>105950</v>
      </c>
      <c r="C21" s="2"/>
      <c r="E21" s="34" t="s">
        <v>80</v>
      </c>
      <c r="I21" s="22"/>
      <c r="J21" s="24"/>
    </row>
    <row r="22" spans="1:10" x14ac:dyDescent="0.25">
      <c r="A22" s="20" t="s">
        <v>115</v>
      </c>
      <c r="I22" s="22"/>
      <c r="J22" s="24"/>
    </row>
    <row r="23" spans="1:10" ht="18" customHeight="1" thickBot="1" x14ac:dyDescent="0.3">
      <c r="I23" s="22"/>
      <c r="J23" s="24"/>
    </row>
    <row r="24" spans="1:10" ht="32.25" customHeight="1" thickBot="1" x14ac:dyDescent="0.35">
      <c r="A24" s="134" t="s">
        <v>10</v>
      </c>
      <c r="B24" s="135"/>
      <c r="C24" s="136"/>
      <c r="E24" s="130" t="s">
        <v>57</v>
      </c>
      <c r="F24" s="131"/>
      <c r="G24" s="132"/>
      <c r="I24" s="22"/>
      <c r="J24" s="24"/>
    </row>
    <row r="25" spans="1:10" x14ac:dyDescent="0.25">
      <c r="A25" s="12" t="s">
        <v>6</v>
      </c>
      <c r="B25" s="4" t="s">
        <v>7</v>
      </c>
      <c r="C25" s="11" t="s">
        <v>2</v>
      </c>
      <c r="E25" s="12" t="s">
        <v>6</v>
      </c>
      <c r="F25" s="4" t="s">
        <v>7</v>
      </c>
      <c r="G25" s="11" t="s">
        <v>2</v>
      </c>
      <c r="I25" s="22"/>
      <c r="J25" s="24"/>
    </row>
    <row r="26" spans="1:10" x14ac:dyDescent="0.25">
      <c r="A26" s="22" t="s">
        <v>36</v>
      </c>
      <c r="B26" s="6">
        <v>2497</v>
      </c>
      <c r="C26" s="5">
        <f>B26/$B$33</f>
        <v>0.1767287139924977</v>
      </c>
      <c r="E26" s="22" t="s">
        <v>36</v>
      </c>
      <c r="F26" s="6">
        <v>307</v>
      </c>
      <c r="G26" s="5">
        <f t="shared" ref="G26:G31" si="2">F26/$F$32</f>
        <v>0.19430379746835444</v>
      </c>
      <c r="I26" s="22"/>
      <c r="J26" s="24"/>
    </row>
    <row r="27" spans="1:10" x14ac:dyDescent="0.25">
      <c r="A27" s="22" t="s">
        <v>37</v>
      </c>
      <c r="B27" s="6">
        <v>3405</v>
      </c>
      <c r="C27" s="5">
        <f t="shared" ref="C27:C32" si="3">B27/$B$33</f>
        <v>0.24099370089886049</v>
      </c>
      <c r="E27" s="22" t="s">
        <v>37</v>
      </c>
      <c r="F27" s="6">
        <v>341</v>
      </c>
      <c r="G27" s="5">
        <f t="shared" si="2"/>
        <v>0.21582278481012659</v>
      </c>
      <c r="I27" s="22"/>
      <c r="J27" s="24"/>
    </row>
    <row r="28" spans="1:10" x14ac:dyDescent="0.25">
      <c r="A28" s="22" t="s">
        <v>38</v>
      </c>
      <c r="B28" s="6">
        <v>3357</v>
      </c>
      <c r="C28" s="5">
        <f t="shared" si="3"/>
        <v>0.23759643286856819</v>
      </c>
      <c r="E28" s="22" t="s">
        <v>38</v>
      </c>
      <c r="F28" s="6">
        <v>419</v>
      </c>
      <c r="G28" s="5">
        <f t="shared" si="2"/>
        <v>0.26518987341772154</v>
      </c>
      <c r="I28" s="22"/>
      <c r="J28" s="24"/>
    </row>
    <row r="29" spans="1:10" x14ac:dyDescent="0.25">
      <c r="A29" s="22" t="s">
        <v>39</v>
      </c>
      <c r="B29" s="6">
        <v>1932</v>
      </c>
      <c r="C29" s="5">
        <f t="shared" si="3"/>
        <v>0.13674003821926534</v>
      </c>
      <c r="E29" s="22" t="s">
        <v>39</v>
      </c>
      <c r="F29" s="6">
        <v>248</v>
      </c>
      <c r="G29" s="5">
        <f t="shared" si="2"/>
        <v>0.1569620253164557</v>
      </c>
      <c r="I29" s="22"/>
      <c r="J29" s="24"/>
    </row>
    <row r="30" spans="1:10" x14ac:dyDescent="0.25">
      <c r="A30" s="22" t="s">
        <v>40</v>
      </c>
      <c r="B30" s="6">
        <v>1452</v>
      </c>
      <c r="C30" s="5">
        <f t="shared" si="3"/>
        <v>0.10276735791634227</v>
      </c>
      <c r="E30" s="22" t="s">
        <v>40</v>
      </c>
      <c r="F30" s="6">
        <v>74</v>
      </c>
      <c r="G30" s="5">
        <f t="shared" si="2"/>
        <v>4.6835443037974683E-2</v>
      </c>
      <c r="I30" s="22"/>
      <c r="J30" s="24"/>
    </row>
    <row r="31" spans="1:10" ht="15.75" thickBot="1" x14ac:dyDescent="0.3">
      <c r="A31" s="22" t="s">
        <v>8</v>
      </c>
      <c r="B31" s="6">
        <v>1443</v>
      </c>
      <c r="C31" s="5">
        <f t="shared" si="3"/>
        <v>0.10213037016066247</v>
      </c>
      <c r="E31" s="13" t="s">
        <v>8</v>
      </c>
      <c r="F31" s="14">
        <v>191</v>
      </c>
      <c r="G31" s="15">
        <f t="shared" si="2"/>
        <v>0.12088607594936709</v>
      </c>
      <c r="I31" s="23"/>
      <c r="J31" s="2"/>
    </row>
    <row r="32" spans="1:10" ht="15.75" thickBot="1" x14ac:dyDescent="0.3">
      <c r="A32" s="13" t="s">
        <v>9</v>
      </c>
      <c r="B32" s="14">
        <v>43</v>
      </c>
      <c r="C32" s="15">
        <f t="shared" si="3"/>
        <v>3.0433859438035245E-3</v>
      </c>
      <c r="E32" s="23" t="s">
        <v>5</v>
      </c>
      <c r="F32" s="3">
        <f>SUM(F26:F31)</f>
        <v>1580</v>
      </c>
      <c r="G32" s="2"/>
    </row>
    <row r="33" spans="1:7" ht="18" customHeight="1" thickBot="1" x14ac:dyDescent="0.3">
      <c r="A33" s="23" t="s">
        <v>5</v>
      </c>
      <c r="B33" s="3">
        <f>SUM(B26:B32)</f>
        <v>14129</v>
      </c>
      <c r="C33" s="2"/>
    </row>
    <row r="34" spans="1:7" ht="33.75" customHeight="1" thickBot="1" x14ac:dyDescent="0.35">
      <c r="A34" s="28"/>
      <c r="B34" s="6"/>
      <c r="C34" s="28"/>
      <c r="E34" s="130" t="s">
        <v>59</v>
      </c>
      <c r="F34" s="131"/>
      <c r="G34" s="132"/>
    </row>
    <row r="35" spans="1:7" ht="18" customHeight="1" thickBot="1" x14ac:dyDescent="0.35">
      <c r="A35" s="162" t="s">
        <v>92</v>
      </c>
      <c r="B35" s="163"/>
      <c r="C35" s="164"/>
      <c r="E35" s="12" t="s">
        <v>6</v>
      </c>
      <c r="F35" s="4" t="s">
        <v>7</v>
      </c>
      <c r="G35" s="11" t="s">
        <v>2</v>
      </c>
    </row>
    <row r="36" spans="1:7" ht="18" customHeight="1" x14ac:dyDescent="0.25">
      <c r="A36" s="12" t="s">
        <v>0</v>
      </c>
      <c r="B36" s="4" t="s">
        <v>1</v>
      </c>
      <c r="C36" s="11" t="s">
        <v>2</v>
      </c>
      <c r="E36" s="22" t="s">
        <v>36</v>
      </c>
      <c r="F36" s="6">
        <f>F26</f>
        <v>307</v>
      </c>
      <c r="G36" s="5">
        <f>F36/$F$38</f>
        <v>0.47376543209876543</v>
      </c>
    </row>
    <row r="37" spans="1:7" ht="18" customHeight="1" x14ac:dyDescent="0.25">
      <c r="A37" s="22" t="s">
        <v>3</v>
      </c>
      <c r="B37" s="6">
        <v>11591</v>
      </c>
      <c r="C37" s="5">
        <v>0.82299999999999995</v>
      </c>
      <c r="E37" s="13" t="s">
        <v>37</v>
      </c>
      <c r="F37" s="14">
        <f>F27</f>
        <v>341</v>
      </c>
      <c r="G37" s="15">
        <f>F37/$F$38</f>
        <v>0.52623456790123457</v>
      </c>
    </row>
    <row r="38" spans="1:7" ht="18" customHeight="1" thickBot="1" x14ac:dyDescent="0.3">
      <c r="A38" s="13" t="s">
        <v>4</v>
      </c>
      <c r="B38" s="14">
        <v>2497</v>
      </c>
      <c r="C38" s="15">
        <v>0.17699999999999999</v>
      </c>
      <c r="E38" s="23" t="s">
        <v>5</v>
      </c>
      <c r="F38" s="3">
        <f>SUM(F36:F37)</f>
        <v>648</v>
      </c>
      <c r="G38" s="2"/>
    </row>
    <row r="39" spans="1:7" ht="18" customHeight="1" thickBot="1" x14ac:dyDescent="0.3">
      <c r="A39" s="23" t="s">
        <v>5</v>
      </c>
      <c r="B39" s="3">
        <v>14088</v>
      </c>
      <c r="C39" s="27"/>
    </row>
    <row r="40" spans="1:7" ht="18" customHeight="1" thickBot="1" x14ac:dyDescent="0.35">
      <c r="E40" s="92" t="s">
        <v>60</v>
      </c>
      <c r="F40" s="93"/>
      <c r="G40" s="94"/>
    </row>
    <row r="41" spans="1:7" ht="18" customHeight="1" thickBot="1" x14ac:dyDescent="0.35">
      <c r="A41" s="134" t="s">
        <v>90</v>
      </c>
      <c r="B41" s="135"/>
      <c r="C41" s="136"/>
      <c r="E41" s="12" t="s">
        <v>12</v>
      </c>
      <c r="F41" s="4" t="s">
        <v>1</v>
      </c>
      <c r="G41" s="11" t="s">
        <v>2</v>
      </c>
    </row>
    <row r="42" spans="1:7" ht="18" customHeight="1" x14ac:dyDescent="0.25">
      <c r="A42" s="12" t="s">
        <v>0</v>
      </c>
      <c r="B42" s="4" t="s">
        <v>1</v>
      </c>
      <c r="C42" s="11" t="s">
        <v>2</v>
      </c>
      <c r="E42" s="22" t="s">
        <v>14</v>
      </c>
      <c r="F42" s="6">
        <v>467</v>
      </c>
      <c r="G42" s="5">
        <f t="shared" ref="G42:G52" si="4">F42/$F$53</f>
        <v>0.29556962025316458</v>
      </c>
    </row>
    <row r="43" spans="1:7" ht="18" customHeight="1" x14ac:dyDescent="0.25">
      <c r="A43" s="22" t="s">
        <v>3</v>
      </c>
      <c r="B43" s="6">
        <v>14126</v>
      </c>
      <c r="C43" s="5">
        <v>0.80600000000000005</v>
      </c>
      <c r="E43" s="22" t="s">
        <v>13</v>
      </c>
      <c r="F43" s="6">
        <v>426</v>
      </c>
      <c r="G43" s="5">
        <f t="shared" si="4"/>
        <v>0.26962025316455696</v>
      </c>
    </row>
    <row r="44" spans="1:7" ht="18" customHeight="1" x14ac:dyDescent="0.25">
      <c r="A44" s="13" t="s">
        <v>4</v>
      </c>
      <c r="B44" s="14">
        <v>3405</v>
      </c>
      <c r="C44" s="15">
        <v>0.19400000000000001</v>
      </c>
      <c r="E44" s="22" t="s">
        <v>16</v>
      </c>
      <c r="F44" s="6">
        <v>423</v>
      </c>
      <c r="G44" s="5">
        <f t="shared" si="4"/>
        <v>0.26772151898734176</v>
      </c>
    </row>
    <row r="45" spans="1:7" ht="18" customHeight="1" thickBot="1" x14ac:dyDescent="0.3">
      <c r="A45" s="23" t="s">
        <v>5</v>
      </c>
      <c r="B45" s="3">
        <v>17531</v>
      </c>
      <c r="C45" s="2"/>
      <c r="E45" s="22" t="s">
        <v>19</v>
      </c>
      <c r="F45" s="6">
        <v>94</v>
      </c>
      <c r="G45" s="5">
        <f t="shared" si="4"/>
        <v>5.9493670886075947E-2</v>
      </c>
    </row>
    <row r="46" spans="1:7" ht="18" customHeight="1" thickBot="1" x14ac:dyDescent="0.3">
      <c r="E46" s="22" t="s">
        <v>117</v>
      </c>
      <c r="F46" s="6">
        <v>33</v>
      </c>
      <c r="G46" s="5">
        <f t="shared" si="4"/>
        <v>2.0886075949367089E-2</v>
      </c>
    </row>
    <row r="47" spans="1:7" ht="18" thickBot="1" x14ac:dyDescent="0.35">
      <c r="A47" s="130" t="s">
        <v>41</v>
      </c>
      <c r="B47" s="131"/>
      <c r="C47" s="132"/>
      <c r="E47" s="22" t="s">
        <v>17</v>
      </c>
      <c r="F47" s="6">
        <v>30</v>
      </c>
      <c r="G47" s="5">
        <f t="shared" si="4"/>
        <v>1.8987341772151899E-2</v>
      </c>
    </row>
    <row r="48" spans="1:7" x14ac:dyDescent="0.25">
      <c r="A48" s="12" t="s">
        <v>6</v>
      </c>
      <c r="B48" s="4" t="s">
        <v>7</v>
      </c>
      <c r="C48" s="11" t="s">
        <v>2</v>
      </c>
      <c r="E48" s="22" t="s">
        <v>22</v>
      </c>
      <c r="F48" s="6">
        <v>26</v>
      </c>
      <c r="G48" s="5">
        <f t="shared" si="4"/>
        <v>1.6455696202531647E-2</v>
      </c>
    </row>
    <row r="49" spans="1:7" x14ac:dyDescent="0.25">
      <c r="A49" s="22" t="s">
        <v>36</v>
      </c>
      <c r="B49" s="6">
        <f>B26</f>
        <v>2497</v>
      </c>
      <c r="C49" s="5">
        <f>B49/$B$51</f>
        <v>0.42307692307692307</v>
      </c>
      <c r="E49" s="22" t="s">
        <v>67</v>
      </c>
      <c r="F49" s="6">
        <v>25</v>
      </c>
      <c r="G49" s="5">
        <f t="shared" si="4"/>
        <v>1.5822784810126583E-2</v>
      </c>
    </row>
    <row r="50" spans="1:7" x14ac:dyDescent="0.25">
      <c r="A50" s="13" t="s">
        <v>37</v>
      </c>
      <c r="B50" s="14">
        <f>B27</f>
        <v>3405</v>
      </c>
      <c r="C50" s="15">
        <f>B50/$B$51</f>
        <v>0.57692307692307687</v>
      </c>
      <c r="E50" s="22" t="s">
        <v>26</v>
      </c>
      <c r="F50" s="6">
        <v>25</v>
      </c>
      <c r="G50" s="5">
        <f t="shared" si="4"/>
        <v>1.5822784810126583E-2</v>
      </c>
    </row>
    <row r="51" spans="1:7" ht="18" customHeight="1" thickBot="1" x14ac:dyDescent="0.3">
      <c r="A51" s="23" t="s">
        <v>5</v>
      </c>
      <c r="B51" s="3">
        <f>SUM(B49:B50)</f>
        <v>5902</v>
      </c>
      <c r="C51" s="2"/>
      <c r="E51" s="22" t="s">
        <v>116</v>
      </c>
      <c r="F51" s="6">
        <v>19</v>
      </c>
      <c r="G51" s="5">
        <f t="shared" si="4"/>
        <v>1.2025316455696202E-2</v>
      </c>
    </row>
    <row r="52" spans="1:7" ht="18" customHeight="1" thickBot="1" x14ac:dyDescent="0.3">
      <c r="E52" s="13" t="s">
        <v>15</v>
      </c>
      <c r="F52" s="14">
        <v>12</v>
      </c>
      <c r="G52" s="15">
        <f t="shared" si="4"/>
        <v>7.5949367088607592E-3</v>
      </c>
    </row>
    <row r="53" spans="1:7" ht="18" thickBot="1" x14ac:dyDescent="0.35">
      <c r="A53" s="134" t="s">
        <v>44</v>
      </c>
      <c r="B53" s="135"/>
      <c r="C53" s="136"/>
      <c r="E53" s="23" t="s">
        <v>5</v>
      </c>
      <c r="F53" s="3">
        <f>SUM(F42:F52)</f>
        <v>1580</v>
      </c>
      <c r="G53" s="2"/>
    </row>
    <row r="54" spans="1:7" x14ac:dyDescent="0.25">
      <c r="A54" s="12" t="s">
        <v>45</v>
      </c>
      <c r="B54" s="4" t="s">
        <v>7</v>
      </c>
      <c r="C54" s="11" t="s">
        <v>2</v>
      </c>
      <c r="E54" s="35" t="s">
        <v>81</v>
      </c>
    </row>
    <row r="55" spans="1:7" ht="18" customHeight="1" thickBot="1" x14ac:dyDescent="0.3">
      <c r="A55" s="22" t="s">
        <v>46</v>
      </c>
      <c r="B55" s="6">
        <v>1129</v>
      </c>
      <c r="C55" s="5">
        <f t="shared" ref="C55:C61" si="5">B55/$B$62</f>
        <v>7.9906575129166962E-2</v>
      </c>
    </row>
    <row r="56" spans="1:7" ht="69.75" thickBot="1" x14ac:dyDescent="0.35">
      <c r="A56" s="22" t="s">
        <v>47</v>
      </c>
      <c r="B56" s="6">
        <v>1062</v>
      </c>
      <c r="C56" s="5">
        <f t="shared" si="5"/>
        <v>7.5164555170217279E-2</v>
      </c>
      <c r="E56" s="92" t="s">
        <v>61</v>
      </c>
      <c r="F56" s="93"/>
      <c r="G56" s="94"/>
    </row>
    <row r="57" spans="1:7" x14ac:dyDescent="0.25">
      <c r="A57" s="22" t="s">
        <v>48</v>
      </c>
      <c r="B57" s="6">
        <v>2039</v>
      </c>
      <c r="C57" s="5">
        <f t="shared" si="5"/>
        <v>0.14431311487012527</v>
      </c>
      <c r="E57" s="12" t="s">
        <v>12</v>
      </c>
      <c r="F57" s="4" t="s">
        <v>1</v>
      </c>
      <c r="G57" s="11" t="s">
        <v>2</v>
      </c>
    </row>
    <row r="58" spans="1:7" ht="18" customHeight="1" x14ac:dyDescent="0.25">
      <c r="A58" s="22" t="s">
        <v>49</v>
      </c>
      <c r="B58" s="6">
        <v>2755</v>
      </c>
      <c r="C58" s="5">
        <f t="shared" si="5"/>
        <v>0.19498902965531884</v>
      </c>
      <c r="E58" s="22" t="s">
        <v>16</v>
      </c>
      <c r="F58" s="6">
        <v>206</v>
      </c>
      <c r="G58" s="5">
        <f t="shared" ref="G58:G64" si="6">F58/$F$65</f>
        <v>0.31790123456790126</v>
      </c>
    </row>
    <row r="59" spans="1:7" ht="18" customHeight="1" x14ac:dyDescent="0.25">
      <c r="A59" s="22" t="s">
        <v>50</v>
      </c>
      <c r="B59" s="6">
        <v>2832</v>
      </c>
      <c r="C59" s="5">
        <f t="shared" si="5"/>
        <v>0.2004388137872461</v>
      </c>
      <c r="E59" s="22" t="s">
        <v>14</v>
      </c>
      <c r="F59" s="6">
        <v>184</v>
      </c>
      <c r="G59" s="5">
        <f t="shared" si="6"/>
        <v>0.2839506172839506</v>
      </c>
    </row>
    <row r="60" spans="1:7" x14ac:dyDescent="0.25">
      <c r="A60" s="22" t="s">
        <v>51</v>
      </c>
      <c r="B60" s="6">
        <v>2384</v>
      </c>
      <c r="C60" s="5">
        <f t="shared" si="5"/>
        <v>0.16873097883785124</v>
      </c>
      <c r="E60" s="22" t="s">
        <v>13</v>
      </c>
      <c r="F60" s="6">
        <v>146</v>
      </c>
      <c r="G60" s="5">
        <f t="shared" si="6"/>
        <v>0.22530864197530864</v>
      </c>
    </row>
    <row r="61" spans="1:7" x14ac:dyDescent="0.25">
      <c r="A61" s="13" t="s">
        <v>52</v>
      </c>
      <c r="B61" s="14">
        <v>1928</v>
      </c>
      <c r="C61" s="15">
        <f t="shared" si="5"/>
        <v>0.13645693255007432</v>
      </c>
      <c r="E61" s="22" t="s">
        <v>19</v>
      </c>
      <c r="F61" s="6">
        <v>55</v>
      </c>
      <c r="G61" s="5">
        <f t="shared" si="6"/>
        <v>8.4876543209876545E-2</v>
      </c>
    </row>
    <row r="62" spans="1:7" ht="15.75" thickBot="1" x14ac:dyDescent="0.3">
      <c r="A62" s="23" t="s">
        <v>5</v>
      </c>
      <c r="B62" s="3">
        <f>SUM(B55:B61)</f>
        <v>14129</v>
      </c>
      <c r="C62" s="2"/>
      <c r="E62" s="22" t="s">
        <v>22</v>
      </c>
      <c r="F62" s="6">
        <v>26</v>
      </c>
      <c r="G62" s="5">
        <f t="shared" si="6"/>
        <v>4.0123456790123455E-2</v>
      </c>
    </row>
    <row r="63" spans="1:7" ht="15.75" thickBot="1" x14ac:dyDescent="0.3">
      <c r="E63" s="22" t="s">
        <v>116</v>
      </c>
      <c r="F63" s="6">
        <v>19</v>
      </c>
      <c r="G63" s="5">
        <f t="shared" si="6"/>
        <v>2.9320987654320986E-2</v>
      </c>
    </row>
    <row r="64" spans="1:7" ht="18" thickBot="1" x14ac:dyDescent="0.35">
      <c r="A64" s="130" t="s">
        <v>53</v>
      </c>
      <c r="B64" s="131"/>
      <c r="C64" s="132"/>
      <c r="E64" s="13" t="s">
        <v>26</v>
      </c>
      <c r="F64" s="14">
        <v>12</v>
      </c>
      <c r="G64" s="15">
        <f t="shared" si="6"/>
        <v>1.8518518518518517E-2</v>
      </c>
    </row>
    <row r="65" spans="1:17" ht="15.75" thickBot="1" x14ac:dyDescent="0.3">
      <c r="A65" s="12" t="s">
        <v>45</v>
      </c>
      <c r="B65" s="4" t="s">
        <v>7</v>
      </c>
      <c r="C65" s="11" t="s">
        <v>2</v>
      </c>
      <c r="E65" s="23" t="s">
        <v>5</v>
      </c>
      <c r="F65" s="3">
        <f>SUM(F58:F64)</f>
        <v>648</v>
      </c>
      <c r="G65" s="2"/>
    </row>
    <row r="66" spans="1:17" s="21" customFormat="1" ht="34.5" customHeight="1" x14ac:dyDescent="0.25">
      <c r="A66" s="22" t="s">
        <v>46</v>
      </c>
      <c r="B66" s="6">
        <v>558</v>
      </c>
      <c r="C66" s="5">
        <f t="shared" ref="C66:C72" si="7">B66/$B$73</f>
        <v>9.4544222297526265E-2</v>
      </c>
      <c r="D66" s="20"/>
      <c r="E66" s="37" t="s">
        <v>81</v>
      </c>
      <c r="F66" s="20"/>
      <c r="G66" s="20"/>
      <c r="H66" s="20"/>
      <c r="I66" s="20"/>
      <c r="J66" s="20"/>
      <c r="K66" s="20"/>
      <c r="L66" s="20"/>
      <c r="M66" s="20"/>
      <c r="N66" s="20"/>
      <c r="O66" s="20"/>
      <c r="P66" s="20"/>
      <c r="Q66" s="20"/>
    </row>
    <row r="67" spans="1:17" x14ac:dyDescent="0.25">
      <c r="A67" s="22" t="s">
        <v>47</v>
      </c>
      <c r="B67" s="6">
        <v>557</v>
      </c>
      <c r="C67" s="5">
        <f t="shared" si="7"/>
        <v>9.4374788207387331E-2</v>
      </c>
    </row>
    <row r="68" spans="1:17" x14ac:dyDescent="0.25">
      <c r="A68" s="22" t="s">
        <v>48</v>
      </c>
      <c r="B68" s="6">
        <v>1028</v>
      </c>
      <c r="C68" s="5">
        <f t="shared" si="7"/>
        <v>0.17417824466282616</v>
      </c>
      <c r="D68" s="21"/>
      <c r="E68" s="20" t="s">
        <v>82</v>
      </c>
    </row>
    <row r="69" spans="1:17" x14ac:dyDescent="0.25">
      <c r="A69" s="22" t="s">
        <v>49</v>
      </c>
      <c r="B69" s="6">
        <v>1027</v>
      </c>
      <c r="C69" s="5">
        <f t="shared" si="7"/>
        <v>0.17400881057268722</v>
      </c>
    </row>
    <row r="70" spans="1:17" x14ac:dyDescent="0.25">
      <c r="A70" s="22" t="s">
        <v>50</v>
      </c>
      <c r="B70" s="6">
        <v>1082</v>
      </c>
      <c r="C70" s="5">
        <f t="shared" si="7"/>
        <v>0.18332768553032872</v>
      </c>
    </row>
    <row r="71" spans="1:17" x14ac:dyDescent="0.25">
      <c r="A71" s="22" t="s">
        <v>51</v>
      </c>
      <c r="B71" s="6">
        <v>830</v>
      </c>
      <c r="C71" s="5">
        <f t="shared" si="7"/>
        <v>0.14063029481531683</v>
      </c>
    </row>
    <row r="72" spans="1:17" x14ac:dyDescent="0.25">
      <c r="A72" s="13" t="s">
        <v>52</v>
      </c>
      <c r="B72" s="14">
        <v>820</v>
      </c>
      <c r="C72" s="15">
        <f t="shared" si="7"/>
        <v>0.13893595391392749</v>
      </c>
    </row>
    <row r="73" spans="1:17" ht="15.75" thickBot="1" x14ac:dyDescent="0.3">
      <c r="A73" s="23" t="s">
        <v>5</v>
      </c>
      <c r="B73" s="3">
        <f>SUM(B66:B72)</f>
        <v>5902</v>
      </c>
      <c r="C73" s="2"/>
    </row>
    <row r="74" spans="1:17" ht="15.75" thickBot="1" x14ac:dyDescent="0.3"/>
    <row r="75" spans="1:17" ht="18" thickBot="1" x14ac:dyDescent="0.35">
      <c r="A75" s="134" t="s">
        <v>11</v>
      </c>
      <c r="B75" s="135"/>
      <c r="C75" s="136"/>
    </row>
    <row r="76" spans="1:17" x14ac:dyDescent="0.25">
      <c r="A76" s="12" t="s">
        <v>12</v>
      </c>
      <c r="B76" s="4" t="s">
        <v>1</v>
      </c>
      <c r="C76" s="11" t="s">
        <v>2</v>
      </c>
    </row>
    <row r="77" spans="1:17" x14ac:dyDescent="0.25">
      <c r="A77" s="22" t="s">
        <v>16</v>
      </c>
      <c r="B77" s="6">
        <v>5097</v>
      </c>
      <c r="C77" s="5">
        <f t="shared" ref="C77:C87" si="8">B77/$B$88</f>
        <v>0.3607473989666643</v>
      </c>
    </row>
    <row r="78" spans="1:17" x14ac:dyDescent="0.25">
      <c r="A78" s="22" t="s">
        <v>14</v>
      </c>
      <c r="B78" s="6">
        <v>4729</v>
      </c>
      <c r="C78" s="5">
        <f t="shared" si="8"/>
        <v>0.33470167740108997</v>
      </c>
    </row>
    <row r="79" spans="1:17" x14ac:dyDescent="0.25">
      <c r="A79" s="22" t="s">
        <v>13</v>
      </c>
      <c r="B79" s="6">
        <v>2413</v>
      </c>
      <c r="C79" s="5">
        <f t="shared" si="8"/>
        <v>0.17078349493948616</v>
      </c>
    </row>
    <row r="80" spans="1:17" x14ac:dyDescent="0.25">
      <c r="A80" s="22" t="s">
        <v>19</v>
      </c>
      <c r="B80" s="6">
        <v>343</v>
      </c>
      <c r="C80" s="5">
        <f t="shared" si="8"/>
        <v>2.4276311133130443E-2</v>
      </c>
    </row>
    <row r="81" spans="1:3" x14ac:dyDescent="0.25">
      <c r="A81" s="22" t="s">
        <v>17</v>
      </c>
      <c r="B81" s="6">
        <v>335</v>
      </c>
      <c r="C81" s="5">
        <f t="shared" si="8"/>
        <v>2.371009979474839E-2</v>
      </c>
    </row>
    <row r="82" spans="1:3" x14ac:dyDescent="0.25">
      <c r="A82" s="22" t="s">
        <v>32</v>
      </c>
      <c r="B82" s="6">
        <v>157</v>
      </c>
      <c r="C82" s="5">
        <f t="shared" si="8"/>
        <v>1.1111897515747753E-2</v>
      </c>
    </row>
    <row r="83" spans="1:3" x14ac:dyDescent="0.25">
      <c r="A83" s="22" t="s">
        <v>15</v>
      </c>
      <c r="B83" s="6">
        <v>131</v>
      </c>
      <c r="C83" s="5">
        <f t="shared" si="8"/>
        <v>9.2717106660060861E-3</v>
      </c>
    </row>
    <row r="84" spans="1:3" x14ac:dyDescent="0.25">
      <c r="A84" s="22" t="s">
        <v>20</v>
      </c>
      <c r="B84" s="6">
        <v>106</v>
      </c>
      <c r="C84" s="5">
        <f t="shared" si="8"/>
        <v>7.5023002335621774E-3</v>
      </c>
    </row>
    <row r="85" spans="1:3" x14ac:dyDescent="0.25">
      <c r="A85" s="22" t="s">
        <v>26</v>
      </c>
      <c r="B85" s="6">
        <v>100</v>
      </c>
      <c r="C85" s="5">
        <f t="shared" si="8"/>
        <v>7.0776417297756383E-3</v>
      </c>
    </row>
    <row r="86" spans="1:3" x14ac:dyDescent="0.25">
      <c r="A86" s="22" t="s">
        <v>31</v>
      </c>
      <c r="B86" s="6">
        <v>87</v>
      </c>
      <c r="C86" s="5">
        <f t="shared" si="8"/>
        <v>6.1575483049048059E-3</v>
      </c>
    </row>
    <row r="87" spans="1:3" x14ac:dyDescent="0.25">
      <c r="A87" s="13" t="s">
        <v>33</v>
      </c>
      <c r="B87" s="14">
        <v>631</v>
      </c>
      <c r="C87" s="15">
        <f t="shared" si="8"/>
        <v>4.4659919314884278E-2</v>
      </c>
    </row>
    <row r="88" spans="1:3" ht="15.75" thickBot="1" x14ac:dyDescent="0.3">
      <c r="A88" s="23" t="s">
        <v>5</v>
      </c>
      <c r="B88" s="3">
        <f>SUM(B77:B87)</f>
        <v>14129</v>
      </c>
      <c r="C88" s="2"/>
    </row>
    <row r="89" spans="1:3" ht="15.75" thickBot="1" x14ac:dyDescent="0.3"/>
    <row r="90" spans="1:3" ht="18" thickBot="1" x14ac:dyDescent="0.35">
      <c r="A90" s="130" t="s">
        <v>42</v>
      </c>
      <c r="B90" s="131"/>
      <c r="C90" s="132"/>
    </row>
    <row r="91" spans="1:3" x14ac:dyDescent="0.25">
      <c r="A91" s="12" t="s">
        <v>12</v>
      </c>
      <c r="B91" s="4" t="s">
        <v>1</v>
      </c>
      <c r="C91" s="11" t="s">
        <v>2</v>
      </c>
    </row>
    <row r="92" spans="1:3" x14ac:dyDescent="0.25">
      <c r="A92" s="22" t="s">
        <v>14</v>
      </c>
      <c r="B92" s="6">
        <v>2218</v>
      </c>
      <c r="C92" s="5">
        <f t="shared" ref="C92:C102" si="9">B92/$B$103</f>
        <v>0.37580481192815995</v>
      </c>
    </row>
    <row r="93" spans="1:3" x14ac:dyDescent="0.25">
      <c r="A93" s="22" t="s">
        <v>16</v>
      </c>
      <c r="B93" s="6">
        <v>2145</v>
      </c>
      <c r="C93" s="5">
        <f t="shared" si="9"/>
        <v>0.36343612334801761</v>
      </c>
    </row>
    <row r="94" spans="1:3" x14ac:dyDescent="0.25">
      <c r="A94" s="22" t="s">
        <v>13</v>
      </c>
      <c r="B94" s="6">
        <v>975</v>
      </c>
      <c r="C94" s="5">
        <f t="shared" si="9"/>
        <v>0.16519823788546256</v>
      </c>
    </row>
    <row r="95" spans="1:3" x14ac:dyDescent="0.25">
      <c r="A95" s="22" t="s">
        <v>19</v>
      </c>
      <c r="B95" s="6">
        <v>162</v>
      </c>
      <c r="C95" s="5">
        <f t="shared" si="9"/>
        <v>2.7448322602507624E-2</v>
      </c>
    </row>
    <row r="96" spans="1:3" x14ac:dyDescent="0.25">
      <c r="A96" s="22" t="s">
        <v>22</v>
      </c>
      <c r="B96" s="6">
        <v>81</v>
      </c>
      <c r="C96" s="5">
        <f t="shared" si="9"/>
        <v>1.3724161301253812E-2</v>
      </c>
    </row>
    <row r="97" spans="1:3" x14ac:dyDescent="0.25">
      <c r="A97" s="22" t="s">
        <v>116</v>
      </c>
      <c r="B97" s="6">
        <v>62</v>
      </c>
      <c r="C97" s="5">
        <f t="shared" si="9"/>
        <v>1.0504913588614028E-2</v>
      </c>
    </row>
    <row r="98" spans="1:3" x14ac:dyDescent="0.25">
      <c r="A98" s="22" t="s">
        <v>26</v>
      </c>
      <c r="B98" s="6">
        <v>60</v>
      </c>
      <c r="C98" s="5">
        <f t="shared" si="9"/>
        <v>1.0166045408336157E-2</v>
      </c>
    </row>
    <row r="99" spans="1:3" x14ac:dyDescent="0.25">
      <c r="A99" s="22" t="s">
        <v>32</v>
      </c>
      <c r="B99" s="6">
        <v>52</v>
      </c>
      <c r="C99" s="5">
        <f t="shared" si="9"/>
        <v>8.8105726872246704E-3</v>
      </c>
    </row>
    <row r="100" spans="1:3" x14ac:dyDescent="0.25">
      <c r="A100" s="22" t="s">
        <v>31</v>
      </c>
      <c r="B100" s="6">
        <v>39</v>
      </c>
      <c r="C100" s="5">
        <f t="shared" si="9"/>
        <v>6.6079295154185024E-3</v>
      </c>
    </row>
    <row r="101" spans="1:3" x14ac:dyDescent="0.25">
      <c r="A101" s="22" t="s">
        <v>23</v>
      </c>
      <c r="B101" s="6">
        <v>29</v>
      </c>
      <c r="C101" s="5">
        <f t="shared" si="9"/>
        <v>4.9135886140291426E-3</v>
      </c>
    </row>
    <row r="102" spans="1:3" ht="18" customHeight="1" x14ac:dyDescent="0.25">
      <c r="A102" s="13" t="s">
        <v>33</v>
      </c>
      <c r="B102" s="14">
        <v>79</v>
      </c>
      <c r="C102" s="15">
        <f t="shared" si="9"/>
        <v>1.3385293120975941E-2</v>
      </c>
    </row>
    <row r="103" spans="1:3" ht="15.75" thickBot="1" x14ac:dyDescent="0.3">
      <c r="A103" s="23" t="s">
        <v>5</v>
      </c>
      <c r="B103" s="3">
        <f>SUM(B92:B102)</f>
        <v>5902</v>
      </c>
      <c r="C103" s="2"/>
    </row>
    <row r="114" ht="18" customHeight="1" x14ac:dyDescent="0.25"/>
  </sheetData>
  <mergeCells count="17">
    <mergeCell ref="A47:C47"/>
    <mergeCell ref="A75:C75"/>
    <mergeCell ref="A90:C90"/>
    <mergeCell ref="A53:C53"/>
    <mergeCell ref="A64:C64"/>
    <mergeCell ref="E12:G12"/>
    <mergeCell ref="E34:G34"/>
    <mergeCell ref="A1:F1"/>
    <mergeCell ref="I5:J5"/>
    <mergeCell ref="A41:C41"/>
    <mergeCell ref="A35:C35"/>
    <mergeCell ref="E24:G24"/>
    <mergeCell ref="E4:G4"/>
    <mergeCell ref="A5:C5"/>
    <mergeCell ref="A12:C12"/>
    <mergeCell ref="A24:C24"/>
    <mergeCell ref="E3:G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topLeftCell="A10" workbookViewId="0">
      <selection activeCell="B37" sqref="B37"/>
    </sheetView>
  </sheetViews>
  <sheetFormatPr defaultRowHeight="15" x14ac:dyDescent="0.25"/>
  <cols>
    <col min="1" max="1" width="26.7109375" style="20" customWidth="1"/>
    <col min="2" max="2" width="10.7109375" style="20" bestFit="1" customWidth="1"/>
    <col min="3" max="3" width="7.85546875" style="20" customWidth="1"/>
    <col min="4" max="4" width="9.140625" style="20"/>
    <col min="5" max="5" width="33.85546875" style="20" bestFit="1" customWidth="1"/>
    <col min="6" max="6" width="18.5703125" style="20" bestFit="1" customWidth="1"/>
    <col min="7" max="7" width="14.85546875" style="20" customWidth="1"/>
    <col min="8" max="8" width="9.140625" style="20"/>
    <col min="9" max="9" width="32.85546875" style="20" bestFit="1" customWidth="1"/>
    <col min="10" max="16384" width="9.140625" style="20"/>
  </cols>
  <sheetData>
    <row r="1" spans="1:10" ht="21" x14ac:dyDescent="0.35">
      <c r="A1" s="153" t="s">
        <v>118</v>
      </c>
      <c r="B1" s="153"/>
      <c r="C1" s="153"/>
      <c r="D1" s="153"/>
      <c r="E1" s="153"/>
      <c r="F1" s="153"/>
    </row>
    <row r="2" spans="1:10" x14ac:dyDescent="0.25">
      <c r="A2" s="29" t="s">
        <v>75</v>
      </c>
      <c r="E2" s="30" t="s">
        <v>77</v>
      </c>
    </row>
    <row r="3" spans="1:10" x14ac:dyDescent="0.25">
      <c r="A3" s="20" t="s">
        <v>76</v>
      </c>
      <c r="E3" s="33" t="s">
        <v>78</v>
      </c>
    </row>
    <row r="4" spans="1:10" ht="15.75" thickBot="1" x14ac:dyDescent="0.3">
      <c r="E4" s="33" t="s">
        <v>79</v>
      </c>
    </row>
    <row r="5" spans="1:10" ht="18" thickBot="1" x14ac:dyDescent="0.35">
      <c r="A5" s="165" t="s">
        <v>34</v>
      </c>
      <c r="B5" s="166"/>
      <c r="C5" s="167"/>
      <c r="E5" s="134" t="s">
        <v>72</v>
      </c>
      <c r="F5" s="135"/>
      <c r="G5" s="136"/>
      <c r="I5" s="134" t="s">
        <v>62</v>
      </c>
      <c r="J5" s="136"/>
    </row>
    <row r="6" spans="1:10" x14ac:dyDescent="0.25">
      <c r="A6" s="104" t="s">
        <v>0</v>
      </c>
      <c r="B6" s="105" t="s">
        <v>1</v>
      </c>
      <c r="C6" s="106" t="s">
        <v>2</v>
      </c>
      <c r="E6" s="12" t="s">
        <v>54</v>
      </c>
      <c r="F6" s="4" t="s">
        <v>1</v>
      </c>
      <c r="G6" s="11" t="s">
        <v>2</v>
      </c>
      <c r="I6" s="17" t="s">
        <v>119</v>
      </c>
      <c r="J6" s="24"/>
    </row>
    <row r="7" spans="1:10" x14ac:dyDescent="0.25">
      <c r="A7" s="107" t="s">
        <v>3</v>
      </c>
      <c r="B7" s="108">
        <v>140681</v>
      </c>
      <c r="C7" s="109">
        <f>B7/$B$9</f>
        <v>0.98254644503422262</v>
      </c>
      <c r="E7" s="22" t="s">
        <v>55</v>
      </c>
      <c r="F7" s="6">
        <v>51347</v>
      </c>
      <c r="G7" s="5">
        <f>F7/$F$9</f>
        <v>0.99173346209560598</v>
      </c>
      <c r="I7" s="22" t="s">
        <v>120</v>
      </c>
      <c r="J7" s="24"/>
    </row>
    <row r="8" spans="1:10" x14ac:dyDescent="0.25">
      <c r="A8" s="110" t="s">
        <v>4</v>
      </c>
      <c r="B8" s="111">
        <v>2499</v>
      </c>
      <c r="C8" s="112">
        <f>B8/$B$9</f>
        <v>1.7453554965777343E-2</v>
      </c>
      <c r="E8" s="13" t="s">
        <v>58</v>
      </c>
      <c r="F8" s="14">
        <v>428</v>
      </c>
      <c r="G8" s="15">
        <f>F8/$F$9</f>
        <v>8.266537904394012E-3</v>
      </c>
      <c r="I8" s="22" t="s">
        <v>121</v>
      </c>
      <c r="J8" s="24"/>
    </row>
    <row r="9" spans="1:10" ht="15.75" thickBot="1" x14ac:dyDescent="0.3">
      <c r="A9" s="113" t="s">
        <v>5</v>
      </c>
      <c r="B9" s="114">
        <f>SUM(B7:B8)</f>
        <v>143180</v>
      </c>
      <c r="C9" s="115"/>
      <c r="E9" s="23" t="s">
        <v>5</v>
      </c>
      <c r="F9" s="3">
        <f>SUM(F7:F8)</f>
        <v>51775</v>
      </c>
      <c r="G9" s="2"/>
      <c r="I9" s="22" t="s">
        <v>122</v>
      </c>
      <c r="J9" s="24"/>
    </row>
    <row r="10" spans="1:10" x14ac:dyDescent="0.25">
      <c r="A10" s="20" t="s">
        <v>123</v>
      </c>
      <c r="B10" s="45"/>
      <c r="C10" s="45"/>
      <c r="E10" s="20" t="s">
        <v>88</v>
      </c>
      <c r="I10" s="22" t="s">
        <v>124</v>
      </c>
      <c r="J10" s="24"/>
    </row>
    <row r="11" spans="1:10" ht="15.75" thickBot="1" x14ac:dyDescent="0.3">
      <c r="A11" s="116"/>
      <c r="B11" s="116"/>
      <c r="C11" s="116"/>
      <c r="I11" s="22" t="s">
        <v>125</v>
      </c>
      <c r="J11" s="24"/>
    </row>
    <row r="12" spans="1:10" ht="18" thickBot="1" x14ac:dyDescent="0.35">
      <c r="A12" s="165" t="s">
        <v>35</v>
      </c>
      <c r="B12" s="166"/>
      <c r="C12" s="167"/>
      <c r="E12" s="130" t="s">
        <v>56</v>
      </c>
      <c r="F12" s="131"/>
      <c r="G12" s="132"/>
      <c r="I12" s="22" t="s">
        <v>126</v>
      </c>
      <c r="J12" s="24"/>
    </row>
    <row r="13" spans="1:10" ht="18" customHeight="1" x14ac:dyDescent="0.25">
      <c r="A13" s="104" t="s">
        <v>6</v>
      </c>
      <c r="B13" s="105" t="s">
        <v>7</v>
      </c>
      <c r="C13" s="106" t="s">
        <v>2</v>
      </c>
      <c r="E13" s="12" t="s">
        <v>6</v>
      </c>
      <c r="F13" s="4" t="s">
        <v>7</v>
      </c>
      <c r="G13" s="11" t="s">
        <v>2</v>
      </c>
      <c r="I13" s="22" t="s">
        <v>127</v>
      </c>
      <c r="J13" s="24"/>
    </row>
    <row r="14" spans="1:10" x14ac:dyDescent="0.25">
      <c r="A14" s="107" t="s">
        <v>36</v>
      </c>
      <c r="B14" s="108">
        <v>6521</v>
      </c>
      <c r="C14" s="109">
        <f>B14/$B$21</f>
        <v>4.5544070400893977E-2</v>
      </c>
      <c r="E14" s="22" t="s">
        <v>36</v>
      </c>
      <c r="F14" s="6">
        <v>1263</v>
      </c>
      <c r="G14" s="5">
        <f t="shared" ref="G14:G19" si="0">F14/$F$20</f>
        <v>3.2850417457799048E-2</v>
      </c>
      <c r="I14" s="22" t="s">
        <v>128</v>
      </c>
      <c r="J14" s="24"/>
    </row>
    <row r="15" spans="1:10" x14ac:dyDescent="0.25">
      <c r="A15" s="107" t="s">
        <v>37</v>
      </c>
      <c r="B15" s="108">
        <v>11274</v>
      </c>
      <c r="C15" s="109">
        <f t="shared" ref="C15:C20" si="1">B15/$B$21</f>
        <v>7.8740047492666568E-2</v>
      </c>
      <c r="E15" s="22" t="s">
        <v>37</v>
      </c>
      <c r="F15" s="6">
        <v>2735</v>
      </c>
      <c r="G15" s="5">
        <f t="shared" si="0"/>
        <v>7.1136889744323348E-2</v>
      </c>
      <c r="I15" s="22" t="s">
        <v>129</v>
      </c>
      <c r="J15" s="24"/>
    </row>
    <row r="16" spans="1:10" x14ac:dyDescent="0.25">
      <c r="A16" s="107" t="s">
        <v>38</v>
      </c>
      <c r="B16" s="108">
        <v>16863</v>
      </c>
      <c r="C16" s="109">
        <f t="shared" si="1"/>
        <v>0.11777482888671602</v>
      </c>
      <c r="E16" s="22" t="s">
        <v>38</v>
      </c>
      <c r="F16" s="6">
        <v>4482</v>
      </c>
      <c r="G16" s="5">
        <f t="shared" si="0"/>
        <v>0.11657606575285458</v>
      </c>
      <c r="I16" s="22" t="s">
        <v>130</v>
      </c>
      <c r="J16" s="24"/>
    </row>
    <row r="17" spans="1:10" x14ac:dyDescent="0.25">
      <c r="A17" s="107" t="s">
        <v>39</v>
      </c>
      <c r="B17" s="108">
        <v>20874</v>
      </c>
      <c r="C17" s="109">
        <f t="shared" si="1"/>
        <v>0.14578851794943429</v>
      </c>
      <c r="E17" s="22" t="s">
        <v>39</v>
      </c>
      <c r="F17" s="6">
        <v>5619</v>
      </c>
      <c r="G17" s="5">
        <f t="shared" si="0"/>
        <v>0.14614924441438865</v>
      </c>
      <c r="I17" s="22" t="s">
        <v>131</v>
      </c>
      <c r="J17" s="24"/>
    </row>
    <row r="18" spans="1:10" x14ac:dyDescent="0.25">
      <c r="A18" s="107" t="s">
        <v>40</v>
      </c>
      <c r="B18" s="108">
        <v>18162</v>
      </c>
      <c r="C18" s="109">
        <f t="shared" si="1"/>
        <v>0.12684732504539739</v>
      </c>
      <c r="E18" s="22" t="s">
        <v>40</v>
      </c>
      <c r="F18" s="6">
        <v>4907</v>
      </c>
      <c r="G18" s="5">
        <f t="shared" si="0"/>
        <v>0.12763024423231981</v>
      </c>
      <c r="I18" s="22" t="s">
        <v>132</v>
      </c>
      <c r="J18" s="24"/>
    </row>
    <row r="19" spans="1:10" x14ac:dyDescent="0.25">
      <c r="A19" s="107" t="s">
        <v>8</v>
      </c>
      <c r="B19" s="108">
        <v>61074</v>
      </c>
      <c r="C19" s="109">
        <f t="shared" si="1"/>
        <v>0.42655398798714905</v>
      </c>
      <c r="E19" s="13" t="s">
        <v>8</v>
      </c>
      <c r="F19" s="14">
        <v>19441</v>
      </c>
      <c r="G19" s="15">
        <f t="shared" si="0"/>
        <v>0.50565713839831461</v>
      </c>
      <c r="I19" s="22" t="s">
        <v>133</v>
      </c>
      <c r="J19" s="24"/>
    </row>
    <row r="20" spans="1:10" ht="15.75" thickBot="1" x14ac:dyDescent="0.3">
      <c r="A20" s="110" t="s">
        <v>9</v>
      </c>
      <c r="B20" s="111">
        <v>8412</v>
      </c>
      <c r="C20" s="112">
        <f t="shared" si="1"/>
        <v>5.8751222237742699E-2</v>
      </c>
      <c r="E20" s="23" t="s">
        <v>5</v>
      </c>
      <c r="F20" s="3">
        <f>SUM(F14:F19)</f>
        <v>38447</v>
      </c>
      <c r="G20" s="2"/>
      <c r="I20" s="22" t="s">
        <v>134</v>
      </c>
      <c r="J20" s="24"/>
    </row>
    <row r="21" spans="1:10" ht="15.75" thickBot="1" x14ac:dyDescent="0.3">
      <c r="A21" s="113" t="s">
        <v>5</v>
      </c>
      <c r="B21" s="114">
        <f>SUM(B14:B20)</f>
        <v>143180</v>
      </c>
      <c r="C21" s="115"/>
      <c r="E21" s="34" t="s">
        <v>80</v>
      </c>
      <c r="I21" s="22" t="s">
        <v>135</v>
      </c>
      <c r="J21" s="24"/>
    </row>
    <row r="22" spans="1:10" x14ac:dyDescent="0.25">
      <c r="A22" s="20" t="s">
        <v>123</v>
      </c>
      <c r="I22" s="22" t="s">
        <v>136</v>
      </c>
      <c r="J22" s="24"/>
    </row>
    <row r="23" spans="1:10" ht="15.75" thickBot="1" x14ac:dyDescent="0.3">
      <c r="A23" s="116"/>
      <c r="B23" s="116"/>
      <c r="C23" s="116"/>
      <c r="I23" s="22" t="s">
        <v>137</v>
      </c>
      <c r="J23" s="24"/>
    </row>
    <row r="24" spans="1:10" ht="36" customHeight="1" thickBot="1" x14ac:dyDescent="0.35">
      <c r="A24" s="165" t="s">
        <v>10</v>
      </c>
      <c r="B24" s="166"/>
      <c r="C24" s="167"/>
      <c r="E24" s="130" t="s">
        <v>57</v>
      </c>
      <c r="F24" s="131"/>
      <c r="G24" s="132"/>
      <c r="I24" s="22" t="s">
        <v>138</v>
      </c>
      <c r="J24" s="24"/>
    </row>
    <row r="25" spans="1:10" x14ac:dyDescent="0.25">
      <c r="A25" s="104" t="s">
        <v>6</v>
      </c>
      <c r="B25" s="105" t="s">
        <v>7</v>
      </c>
      <c r="C25" s="106" t="s">
        <v>2</v>
      </c>
      <c r="E25" s="12" t="s">
        <v>6</v>
      </c>
      <c r="F25" s="4" t="s">
        <v>7</v>
      </c>
      <c r="G25" s="11" t="s">
        <v>2</v>
      </c>
      <c r="I25" s="22" t="s">
        <v>139</v>
      </c>
      <c r="J25" s="24"/>
    </row>
    <row r="26" spans="1:10" x14ac:dyDescent="0.25">
      <c r="A26" s="107" t="s">
        <v>36</v>
      </c>
      <c r="B26" s="108">
        <v>92</v>
      </c>
      <c r="C26" s="109">
        <f>B26/$B$33</f>
        <v>3.6814725890356143E-2</v>
      </c>
      <c r="E26" s="22" t="s">
        <v>36</v>
      </c>
      <c r="F26" s="6">
        <v>18</v>
      </c>
      <c r="G26" s="5">
        <f t="shared" ref="G26:G31" si="2">F26/$F$32</f>
        <v>7.03125E-2</v>
      </c>
      <c r="I26" s="22" t="s">
        <v>140</v>
      </c>
      <c r="J26" s="24"/>
    </row>
    <row r="27" spans="1:10" x14ac:dyDescent="0.25">
      <c r="A27" s="107" t="s">
        <v>37</v>
      </c>
      <c r="B27" s="108">
        <v>271</v>
      </c>
      <c r="C27" s="109">
        <f t="shared" ref="C27:C32" si="3">B27/$B$33</f>
        <v>0.10844337735094038</v>
      </c>
      <c r="E27" s="22" t="s">
        <v>37</v>
      </c>
      <c r="F27" s="6">
        <v>40</v>
      </c>
      <c r="G27" s="5">
        <f t="shared" si="2"/>
        <v>0.15625</v>
      </c>
      <c r="I27" s="22"/>
      <c r="J27" s="24"/>
    </row>
    <row r="28" spans="1:10" x14ac:dyDescent="0.25">
      <c r="A28" s="107" t="s">
        <v>38</v>
      </c>
      <c r="B28" s="108">
        <v>554</v>
      </c>
      <c r="C28" s="109">
        <f t="shared" si="3"/>
        <v>0.22168867547018808</v>
      </c>
      <c r="E28" s="22" t="s">
        <v>38</v>
      </c>
      <c r="F28" s="6">
        <v>74</v>
      </c>
      <c r="G28" s="5">
        <f t="shared" si="2"/>
        <v>0.2890625</v>
      </c>
      <c r="I28" s="22"/>
      <c r="J28" s="24"/>
    </row>
    <row r="29" spans="1:10" x14ac:dyDescent="0.25">
      <c r="A29" s="107" t="s">
        <v>39</v>
      </c>
      <c r="B29" s="108">
        <v>318</v>
      </c>
      <c r="C29" s="109">
        <f t="shared" si="3"/>
        <v>0.12725090036014405</v>
      </c>
      <c r="E29" s="22" t="s">
        <v>39</v>
      </c>
      <c r="F29" s="6">
        <v>68</v>
      </c>
      <c r="G29" s="5">
        <f t="shared" si="2"/>
        <v>0.265625</v>
      </c>
      <c r="I29" s="22"/>
      <c r="J29" s="24"/>
    </row>
    <row r="30" spans="1:10" x14ac:dyDescent="0.25">
      <c r="A30" s="107" t="s">
        <v>40</v>
      </c>
      <c r="B30" s="108">
        <v>201</v>
      </c>
      <c r="C30" s="109">
        <f t="shared" si="3"/>
        <v>8.0432172869147653E-2</v>
      </c>
      <c r="E30" s="22" t="s">
        <v>40</v>
      </c>
      <c r="F30" s="6">
        <v>17</v>
      </c>
      <c r="G30" s="5">
        <f t="shared" si="2"/>
        <v>6.640625E-2</v>
      </c>
      <c r="I30" s="22"/>
      <c r="J30" s="24"/>
    </row>
    <row r="31" spans="1:10" ht="15.75" thickBot="1" x14ac:dyDescent="0.3">
      <c r="A31" s="107" t="s">
        <v>8</v>
      </c>
      <c r="B31" s="108">
        <v>791</v>
      </c>
      <c r="C31" s="109">
        <f t="shared" si="3"/>
        <v>0.31652661064425769</v>
      </c>
      <c r="E31" s="13" t="s">
        <v>8</v>
      </c>
      <c r="F31" s="14">
        <v>39</v>
      </c>
      <c r="G31" s="15">
        <f t="shared" si="2"/>
        <v>0.15234375</v>
      </c>
      <c r="I31" s="23"/>
      <c r="J31" s="2"/>
    </row>
    <row r="32" spans="1:10" ht="15.75" thickBot="1" x14ac:dyDescent="0.3">
      <c r="A32" s="110" t="s">
        <v>9</v>
      </c>
      <c r="B32" s="111">
        <v>272</v>
      </c>
      <c r="C32" s="112">
        <f t="shared" si="3"/>
        <v>0.10884353741496598</v>
      </c>
      <c r="E32" s="23" t="s">
        <v>5</v>
      </c>
      <c r="F32" s="3">
        <f>SUM(F26:F31)</f>
        <v>256</v>
      </c>
      <c r="G32" s="2"/>
    </row>
    <row r="33" spans="1:7" ht="33.75" customHeight="1" thickBot="1" x14ac:dyDescent="0.3">
      <c r="A33" s="113" t="s">
        <v>5</v>
      </c>
      <c r="B33" s="114">
        <f>SUM(B26:B32)</f>
        <v>2499</v>
      </c>
      <c r="C33" s="115"/>
    </row>
    <row r="34" spans="1:7" ht="18" customHeight="1" thickBot="1" x14ac:dyDescent="0.35">
      <c r="A34" s="119"/>
      <c r="B34" s="108"/>
      <c r="C34" s="119"/>
      <c r="E34" s="92" t="s">
        <v>59</v>
      </c>
      <c r="F34" s="93"/>
      <c r="G34" s="94"/>
    </row>
    <row r="35" spans="1:7" ht="18" customHeight="1" thickBot="1" x14ac:dyDescent="0.35">
      <c r="A35" s="162" t="s">
        <v>92</v>
      </c>
      <c r="B35" s="163"/>
      <c r="C35" s="164"/>
      <c r="E35" s="12" t="s">
        <v>6</v>
      </c>
      <c r="F35" s="4" t="s">
        <v>7</v>
      </c>
      <c r="G35" s="11" t="s">
        <v>2</v>
      </c>
    </row>
    <row r="36" spans="1:7" ht="18" customHeight="1" x14ac:dyDescent="0.25">
      <c r="A36" s="12" t="s">
        <v>0</v>
      </c>
      <c r="B36" s="4" t="s">
        <v>1</v>
      </c>
      <c r="C36" s="11" t="s">
        <v>2</v>
      </c>
      <c r="E36" s="22" t="s">
        <v>36</v>
      </c>
      <c r="F36" s="6">
        <f>F26</f>
        <v>18</v>
      </c>
      <c r="G36" s="5">
        <f>F36/$F$38</f>
        <v>0.31034482758620691</v>
      </c>
    </row>
    <row r="37" spans="1:7" ht="18" customHeight="1" x14ac:dyDescent="0.25">
      <c r="A37" s="22" t="s">
        <v>3</v>
      </c>
      <c r="B37" s="6">
        <v>6429</v>
      </c>
      <c r="C37" s="5">
        <v>0.98599999999999999</v>
      </c>
      <c r="E37" s="13" t="s">
        <v>37</v>
      </c>
      <c r="F37" s="14">
        <f>F27</f>
        <v>40</v>
      </c>
      <c r="G37" s="15">
        <f>F37/$F$38</f>
        <v>0.68965517241379315</v>
      </c>
    </row>
    <row r="38" spans="1:7" ht="18" customHeight="1" thickBot="1" x14ac:dyDescent="0.3">
      <c r="A38" s="13" t="s">
        <v>4</v>
      </c>
      <c r="B38" s="14">
        <v>92</v>
      </c>
      <c r="C38" s="15">
        <v>1.4E-2</v>
      </c>
      <c r="E38" s="23" t="s">
        <v>5</v>
      </c>
      <c r="F38" s="3">
        <f>SUM(F36:F37)</f>
        <v>58</v>
      </c>
      <c r="G38" s="2"/>
    </row>
    <row r="39" spans="1:7" ht="18" customHeight="1" thickBot="1" x14ac:dyDescent="0.3">
      <c r="A39" s="23" t="s">
        <v>5</v>
      </c>
      <c r="B39" s="3">
        <v>6521</v>
      </c>
      <c r="C39" s="27"/>
    </row>
    <row r="40" spans="1:7" ht="18" customHeight="1" thickBot="1" x14ac:dyDescent="0.35">
      <c r="E40" s="92" t="s">
        <v>60</v>
      </c>
      <c r="F40" s="93"/>
      <c r="G40" s="94"/>
    </row>
    <row r="41" spans="1:7" ht="18" customHeight="1" thickBot="1" x14ac:dyDescent="0.35">
      <c r="A41" s="134" t="s">
        <v>90</v>
      </c>
      <c r="B41" s="135"/>
      <c r="C41" s="136"/>
      <c r="E41" s="12" t="s">
        <v>12</v>
      </c>
      <c r="F41" s="4" t="s">
        <v>1</v>
      </c>
      <c r="G41" s="11" t="s">
        <v>2</v>
      </c>
    </row>
    <row r="42" spans="1:7" ht="18" customHeight="1" x14ac:dyDescent="0.25">
      <c r="A42" s="12" t="s">
        <v>0</v>
      </c>
      <c r="B42" s="4" t="s">
        <v>1</v>
      </c>
      <c r="C42" s="11" t="s">
        <v>2</v>
      </c>
      <c r="E42" s="22" t="s">
        <v>14</v>
      </c>
      <c r="F42" s="6">
        <v>180</v>
      </c>
      <c r="G42" s="5">
        <f t="shared" ref="G42:G47" si="4">F42/$F$48</f>
        <v>0.703125</v>
      </c>
    </row>
    <row r="43" spans="1:7" ht="18" customHeight="1" x14ac:dyDescent="0.25">
      <c r="A43" s="22" t="s">
        <v>3</v>
      </c>
      <c r="B43" s="6">
        <v>11003</v>
      </c>
      <c r="C43" s="5">
        <v>0.97599999999999998</v>
      </c>
      <c r="E43" s="22" t="s">
        <v>17</v>
      </c>
      <c r="F43" s="6">
        <v>24</v>
      </c>
      <c r="G43" s="5">
        <f t="shared" si="4"/>
        <v>9.375E-2</v>
      </c>
    </row>
    <row r="44" spans="1:7" ht="18" customHeight="1" x14ac:dyDescent="0.25">
      <c r="A44" s="13" t="s">
        <v>4</v>
      </c>
      <c r="B44" s="14">
        <v>271</v>
      </c>
      <c r="C44" s="15">
        <v>2.4E-2</v>
      </c>
      <c r="E44" s="22" t="s">
        <v>13</v>
      </c>
      <c r="F44" s="6">
        <v>16</v>
      </c>
      <c r="G44" s="5">
        <f t="shared" si="4"/>
        <v>6.25E-2</v>
      </c>
    </row>
    <row r="45" spans="1:7" ht="18" customHeight="1" thickBot="1" x14ac:dyDescent="0.3">
      <c r="A45" s="23" t="s">
        <v>5</v>
      </c>
      <c r="B45" s="3">
        <v>11274</v>
      </c>
      <c r="C45" s="2"/>
      <c r="E45" s="22" t="s">
        <v>24</v>
      </c>
      <c r="F45" s="6">
        <v>13</v>
      </c>
      <c r="G45" s="5">
        <f t="shared" si="4"/>
        <v>5.078125E-2</v>
      </c>
    </row>
    <row r="46" spans="1:7" ht="15.75" thickBot="1" x14ac:dyDescent="0.3">
      <c r="A46" s="116"/>
      <c r="B46" s="116"/>
      <c r="C46" s="116"/>
      <c r="E46" s="22" t="s">
        <v>18</v>
      </c>
      <c r="F46" s="6">
        <v>12</v>
      </c>
      <c r="G46" s="5">
        <f t="shared" si="4"/>
        <v>4.6875E-2</v>
      </c>
    </row>
    <row r="47" spans="1:7" ht="18" thickBot="1" x14ac:dyDescent="0.35">
      <c r="A47" s="168" t="s">
        <v>41</v>
      </c>
      <c r="B47" s="169"/>
      <c r="C47" s="170"/>
      <c r="E47" s="13" t="s">
        <v>65</v>
      </c>
      <c r="F47" s="14">
        <v>11</v>
      </c>
      <c r="G47" s="15">
        <f t="shared" si="4"/>
        <v>4.296875E-2</v>
      </c>
    </row>
    <row r="48" spans="1:7" ht="15.75" thickBot="1" x14ac:dyDescent="0.3">
      <c r="A48" s="104" t="s">
        <v>6</v>
      </c>
      <c r="B48" s="105" t="s">
        <v>7</v>
      </c>
      <c r="C48" s="106" t="s">
        <v>2</v>
      </c>
      <c r="E48" s="23" t="s">
        <v>5</v>
      </c>
      <c r="F48" s="3">
        <f>SUM(F42:F47)</f>
        <v>256</v>
      </c>
      <c r="G48" s="2"/>
    </row>
    <row r="49" spans="1:7" ht="15.75" thickBot="1" x14ac:dyDescent="0.3">
      <c r="A49" s="107" t="s">
        <v>36</v>
      </c>
      <c r="B49" s="108">
        <f>B26</f>
        <v>92</v>
      </c>
      <c r="C49" s="109">
        <f>B49/$B$51</f>
        <v>0.25344352617079891</v>
      </c>
      <c r="E49" s="120" t="s">
        <v>81</v>
      </c>
      <c r="F49" s="121"/>
      <c r="G49" s="122"/>
    </row>
    <row r="50" spans="1:7" ht="15.75" thickBot="1" x14ac:dyDescent="0.3">
      <c r="A50" s="110" t="s">
        <v>37</v>
      </c>
      <c r="B50" s="111">
        <f>B27</f>
        <v>271</v>
      </c>
      <c r="C50" s="112">
        <f>B50/$B$51</f>
        <v>0.74655647382920109</v>
      </c>
    </row>
    <row r="51" spans="1:7" ht="18" customHeight="1" thickBot="1" x14ac:dyDescent="0.35">
      <c r="A51" s="113" t="s">
        <v>5</v>
      </c>
      <c r="B51" s="114">
        <f>SUM(B49:B50)</f>
        <v>363</v>
      </c>
      <c r="C51" s="115"/>
      <c r="E51" s="92" t="s">
        <v>61</v>
      </c>
      <c r="F51" s="93"/>
      <c r="G51" s="94"/>
    </row>
    <row r="52" spans="1:7" ht="15.75" thickBot="1" x14ac:dyDescent="0.3">
      <c r="E52" s="12" t="s">
        <v>12</v>
      </c>
      <c r="F52" s="4" t="s">
        <v>1</v>
      </c>
      <c r="G52" s="11" t="s">
        <v>2</v>
      </c>
    </row>
    <row r="53" spans="1:7" ht="18" thickBot="1" x14ac:dyDescent="0.35">
      <c r="A53" s="134" t="s">
        <v>44</v>
      </c>
      <c r="B53" s="135"/>
      <c r="C53" s="136"/>
      <c r="E53" s="22" t="s">
        <v>17</v>
      </c>
      <c r="F53" s="6">
        <v>24</v>
      </c>
      <c r="G53" s="5">
        <f>F53/$F$56</f>
        <v>0.41379310344827586</v>
      </c>
    </row>
    <row r="54" spans="1:7" x14ac:dyDescent="0.25">
      <c r="A54" s="12" t="s">
        <v>45</v>
      </c>
      <c r="B54" s="4" t="s">
        <v>7</v>
      </c>
      <c r="C54" s="11" t="s">
        <v>2</v>
      </c>
      <c r="E54" s="22" t="s">
        <v>14</v>
      </c>
      <c r="F54" s="6">
        <v>18</v>
      </c>
      <c r="G54" s="5">
        <f>F54/$F$56</f>
        <v>0.31034482758620691</v>
      </c>
    </row>
    <row r="55" spans="1:7" x14ac:dyDescent="0.25">
      <c r="A55" s="22" t="s">
        <v>46</v>
      </c>
      <c r="B55" s="6">
        <v>175</v>
      </c>
      <c r="C55" s="5">
        <f t="shared" ref="C55:C61" si="5">B55/$B$62</f>
        <v>7.0028011204481794E-2</v>
      </c>
      <c r="E55" s="13" t="s">
        <v>13</v>
      </c>
      <c r="F55" s="14">
        <v>16</v>
      </c>
      <c r="G55" s="15">
        <f>F55/$F$56</f>
        <v>0.27586206896551724</v>
      </c>
    </row>
    <row r="56" spans="1:7" ht="15.75" thickBot="1" x14ac:dyDescent="0.3">
      <c r="A56" s="22" t="s">
        <v>47</v>
      </c>
      <c r="B56" s="6">
        <v>356</v>
      </c>
      <c r="C56" s="5">
        <f t="shared" si="5"/>
        <v>0.14245698279311725</v>
      </c>
      <c r="E56" s="23" t="s">
        <v>5</v>
      </c>
      <c r="F56" s="3">
        <f>SUM(F53:F55)</f>
        <v>58</v>
      </c>
      <c r="G56" s="2"/>
    </row>
    <row r="57" spans="1:7" x14ac:dyDescent="0.25">
      <c r="A57" s="22" t="s">
        <v>48</v>
      </c>
      <c r="B57" s="6">
        <v>642</v>
      </c>
      <c r="C57" s="5">
        <f t="shared" si="5"/>
        <v>0.25690276110444177</v>
      </c>
      <c r="E57" s="37" t="s">
        <v>81</v>
      </c>
    </row>
    <row r="58" spans="1:7" x14ac:dyDescent="0.25">
      <c r="A58" s="22" t="s">
        <v>49</v>
      </c>
      <c r="B58" s="6">
        <v>231</v>
      </c>
      <c r="C58" s="5">
        <f t="shared" si="5"/>
        <v>9.2436974789915971E-2</v>
      </c>
    </row>
    <row r="59" spans="1:7" ht="18" customHeight="1" x14ac:dyDescent="0.25">
      <c r="A59" s="22" t="s">
        <v>50</v>
      </c>
      <c r="B59" s="6">
        <v>416</v>
      </c>
      <c r="C59" s="5">
        <f t="shared" si="5"/>
        <v>0.16646658663465386</v>
      </c>
      <c r="E59" s="20" t="s">
        <v>82</v>
      </c>
    </row>
    <row r="60" spans="1:7" x14ac:dyDescent="0.25">
      <c r="A60" s="22" t="s">
        <v>51</v>
      </c>
      <c r="B60" s="6">
        <v>494</v>
      </c>
      <c r="C60" s="5">
        <f t="shared" si="5"/>
        <v>0.19767907162865145</v>
      </c>
    </row>
    <row r="61" spans="1:7" x14ac:dyDescent="0.25">
      <c r="A61" s="13" t="s">
        <v>52</v>
      </c>
      <c r="B61" s="14">
        <v>185</v>
      </c>
      <c r="C61" s="15">
        <f t="shared" si="5"/>
        <v>7.40296118447379E-2</v>
      </c>
    </row>
    <row r="62" spans="1:7" ht="15.75" thickBot="1" x14ac:dyDescent="0.3">
      <c r="A62" s="23" t="s">
        <v>5</v>
      </c>
      <c r="B62" s="3">
        <f>SUM(B55:B61)</f>
        <v>2499</v>
      </c>
      <c r="C62" s="2"/>
    </row>
    <row r="63" spans="1:7" ht="15.75" thickBot="1" x14ac:dyDescent="0.3"/>
    <row r="64" spans="1:7" ht="18" thickBot="1" x14ac:dyDescent="0.35">
      <c r="A64" s="130" t="s">
        <v>53</v>
      </c>
      <c r="B64" s="131"/>
      <c r="C64" s="132"/>
    </row>
    <row r="65" spans="1:16" x14ac:dyDescent="0.25">
      <c r="A65" s="12" t="s">
        <v>45</v>
      </c>
      <c r="B65" s="4" t="s">
        <v>7</v>
      </c>
      <c r="C65" s="11" t="s">
        <v>2</v>
      </c>
    </row>
    <row r="66" spans="1:16" s="21" customFormat="1" x14ac:dyDescent="0.25">
      <c r="A66" s="22" t="s">
        <v>46</v>
      </c>
      <c r="B66" s="98">
        <v>0</v>
      </c>
      <c r="C66" s="5">
        <f t="shared" ref="C66:C72" si="6">B66/$B$73</f>
        <v>0</v>
      </c>
      <c r="D66" s="20"/>
      <c r="E66" s="20"/>
      <c r="F66" s="20"/>
      <c r="G66" s="20"/>
      <c r="H66" s="20"/>
      <c r="I66" s="20"/>
      <c r="J66" s="20"/>
      <c r="K66" s="20"/>
      <c r="L66" s="20"/>
      <c r="M66" s="20"/>
      <c r="N66" s="20"/>
      <c r="O66" s="20"/>
      <c r="P66" s="20"/>
    </row>
    <row r="67" spans="1:16" x14ac:dyDescent="0.25">
      <c r="A67" s="22" t="s">
        <v>47</v>
      </c>
      <c r="B67" s="6">
        <v>129</v>
      </c>
      <c r="C67" s="5">
        <f t="shared" si="6"/>
        <v>0.35537190082644626</v>
      </c>
      <c r="E67" s="21"/>
      <c r="F67" s="21"/>
      <c r="G67" s="21"/>
    </row>
    <row r="68" spans="1:16" x14ac:dyDescent="0.25">
      <c r="A68" s="22" t="s">
        <v>48</v>
      </c>
      <c r="B68" s="6">
        <v>59</v>
      </c>
      <c r="C68" s="5">
        <f t="shared" si="6"/>
        <v>0.16253443526170799</v>
      </c>
      <c r="D68" s="21"/>
    </row>
    <row r="69" spans="1:16" x14ac:dyDescent="0.25">
      <c r="A69" s="22" t="s">
        <v>49</v>
      </c>
      <c r="B69" s="6">
        <v>100</v>
      </c>
      <c r="C69" s="5">
        <f t="shared" si="6"/>
        <v>0.27548209366391185</v>
      </c>
    </row>
    <row r="70" spans="1:16" x14ac:dyDescent="0.25">
      <c r="A70" s="22" t="s">
        <v>50</v>
      </c>
      <c r="B70" s="98">
        <v>0</v>
      </c>
      <c r="C70" s="5">
        <f t="shared" si="6"/>
        <v>0</v>
      </c>
    </row>
    <row r="71" spans="1:16" x14ac:dyDescent="0.25">
      <c r="A71" s="22" t="s">
        <v>51</v>
      </c>
      <c r="B71" s="6">
        <v>54</v>
      </c>
      <c r="C71" s="5">
        <f t="shared" si="6"/>
        <v>0.1487603305785124</v>
      </c>
    </row>
    <row r="72" spans="1:16" x14ac:dyDescent="0.25">
      <c r="A72" s="13" t="s">
        <v>52</v>
      </c>
      <c r="B72" s="14">
        <v>21</v>
      </c>
      <c r="C72" s="15">
        <f t="shared" si="6"/>
        <v>5.7851239669421489E-2</v>
      </c>
    </row>
    <row r="73" spans="1:16" ht="15.75" thickBot="1" x14ac:dyDescent="0.3">
      <c r="A73" s="23" t="s">
        <v>5</v>
      </c>
      <c r="B73" s="3">
        <f>SUM(B66:B72)</f>
        <v>363</v>
      </c>
      <c r="C73" s="2"/>
    </row>
    <row r="74" spans="1:16" ht="15.75" thickBot="1" x14ac:dyDescent="0.3"/>
    <row r="75" spans="1:16" ht="18" thickBot="1" x14ac:dyDescent="0.35">
      <c r="A75" s="134" t="s">
        <v>11</v>
      </c>
      <c r="B75" s="135"/>
      <c r="C75" s="136"/>
    </row>
    <row r="76" spans="1:16" x14ac:dyDescent="0.25">
      <c r="A76" s="12" t="s">
        <v>12</v>
      </c>
      <c r="B76" s="4" t="s">
        <v>1</v>
      </c>
      <c r="C76" s="11" t="s">
        <v>2</v>
      </c>
    </row>
    <row r="77" spans="1:16" x14ac:dyDescent="0.25">
      <c r="A77" s="22" t="s">
        <v>14</v>
      </c>
      <c r="B77" s="6">
        <v>910</v>
      </c>
      <c r="C77" s="5">
        <f t="shared" ref="C77:C87" si="7">B77/$B$88</f>
        <v>0.36414565826330531</v>
      </c>
    </row>
    <row r="78" spans="1:16" x14ac:dyDescent="0.25">
      <c r="A78" s="22" t="s">
        <v>13</v>
      </c>
      <c r="B78" s="6">
        <v>715</v>
      </c>
      <c r="C78" s="5">
        <f t="shared" si="7"/>
        <v>0.2861144457783113</v>
      </c>
    </row>
    <row r="79" spans="1:16" x14ac:dyDescent="0.25">
      <c r="A79" s="22" t="s">
        <v>63</v>
      </c>
      <c r="B79" s="6">
        <v>160</v>
      </c>
      <c r="C79" s="5">
        <f t="shared" si="7"/>
        <v>6.4025610244097642E-2</v>
      </c>
    </row>
    <row r="80" spans="1:16" x14ac:dyDescent="0.25">
      <c r="A80" s="22" t="s">
        <v>16</v>
      </c>
      <c r="B80" s="6">
        <v>121</v>
      </c>
      <c r="C80" s="5">
        <f t="shared" si="7"/>
        <v>4.8419367747098839E-2</v>
      </c>
    </row>
    <row r="81" spans="1:3" x14ac:dyDescent="0.25">
      <c r="A81" s="22" t="s">
        <v>17</v>
      </c>
      <c r="B81" s="6">
        <v>79</v>
      </c>
      <c r="C81" s="5">
        <f t="shared" si="7"/>
        <v>3.1612645058023206E-2</v>
      </c>
    </row>
    <row r="82" spans="1:3" x14ac:dyDescent="0.25">
      <c r="A82" s="22" t="s">
        <v>24</v>
      </c>
      <c r="B82" s="6">
        <v>72</v>
      </c>
      <c r="C82" s="5">
        <f t="shared" si="7"/>
        <v>2.8811524609843937E-2</v>
      </c>
    </row>
    <row r="83" spans="1:3" x14ac:dyDescent="0.25">
      <c r="A83" s="22" t="s">
        <v>141</v>
      </c>
      <c r="B83" s="6">
        <v>70</v>
      </c>
      <c r="C83" s="5">
        <f t="shared" si="7"/>
        <v>2.8011204481792718E-2</v>
      </c>
    </row>
    <row r="84" spans="1:3" x14ac:dyDescent="0.25">
      <c r="A84" s="22" t="s">
        <v>21</v>
      </c>
      <c r="B84" s="6">
        <v>67</v>
      </c>
      <c r="C84" s="5">
        <f t="shared" si="7"/>
        <v>2.6810724289715888E-2</v>
      </c>
    </row>
    <row r="85" spans="1:3" x14ac:dyDescent="0.25">
      <c r="A85" s="22" t="s">
        <v>20</v>
      </c>
      <c r="B85" s="6">
        <v>53</v>
      </c>
      <c r="C85" s="5">
        <f t="shared" si="7"/>
        <v>2.1208483393357343E-2</v>
      </c>
    </row>
    <row r="86" spans="1:3" x14ac:dyDescent="0.25">
      <c r="A86" s="22" t="s">
        <v>71</v>
      </c>
      <c r="B86" s="6">
        <v>40</v>
      </c>
      <c r="C86" s="5">
        <f t="shared" si="7"/>
        <v>1.600640256102441E-2</v>
      </c>
    </row>
    <row r="87" spans="1:3" x14ac:dyDescent="0.25">
      <c r="A87" s="13" t="s">
        <v>33</v>
      </c>
      <c r="B87" s="14">
        <v>212</v>
      </c>
      <c r="C87" s="15">
        <f t="shared" si="7"/>
        <v>8.4833933573429374E-2</v>
      </c>
    </row>
    <row r="88" spans="1:3" ht="15.75" thickBot="1" x14ac:dyDescent="0.3">
      <c r="A88" s="23" t="s">
        <v>5</v>
      </c>
      <c r="B88" s="3">
        <f>SUM(B77:B87)</f>
        <v>2499</v>
      </c>
      <c r="C88" s="2"/>
    </row>
    <row r="89" spans="1:3" ht="15.75" thickBot="1" x14ac:dyDescent="0.3"/>
    <row r="90" spans="1:3" ht="18" thickBot="1" x14ac:dyDescent="0.35">
      <c r="A90" s="130" t="s">
        <v>42</v>
      </c>
      <c r="B90" s="131"/>
      <c r="C90" s="132"/>
    </row>
    <row r="91" spans="1:3" x14ac:dyDescent="0.25">
      <c r="A91" s="12" t="s">
        <v>12</v>
      </c>
      <c r="B91" s="4" t="s">
        <v>1</v>
      </c>
      <c r="C91" s="11" t="s">
        <v>2</v>
      </c>
    </row>
    <row r="92" spans="1:3" x14ac:dyDescent="0.25">
      <c r="A92" s="22" t="s">
        <v>14</v>
      </c>
      <c r="B92" s="6">
        <v>132</v>
      </c>
      <c r="C92" s="5">
        <f>B92/$B$96</f>
        <v>0.36363636363636365</v>
      </c>
    </row>
    <row r="93" spans="1:3" x14ac:dyDescent="0.25">
      <c r="A93" s="22" t="s">
        <v>13</v>
      </c>
      <c r="B93" s="6">
        <v>120</v>
      </c>
      <c r="C93" s="5">
        <f>B93/$B$96</f>
        <v>0.33057851239669422</v>
      </c>
    </row>
    <row r="94" spans="1:3" ht="32.25" customHeight="1" x14ac:dyDescent="0.25">
      <c r="A94" s="22" t="s">
        <v>63</v>
      </c>
      <c r="B94" s="6">
        <v>74</v>
      </c>
      <c r="C94" s="5">
        <f>B94/$B$96</f>
        <v>0.20385674931129477</v>
      </c>
    </row>
    <row r="95" spans="1:3" x14ac:dyDescent="0.25">
      <c r="A95" s="13" t="s">
        <v>17</v>
      </c>
      <c r="B95" s="14">
        <v>37</v>
      </c>
      <c r="C95" s="15">
        <f>B95/$B$96</f>
        <v>0.10192837465564739</v>
      </c>
    </row>
    <row r="96" spans="1:3" ht="15.75" thickBot="1" x14ac:dyDescent="0.3">
      <c r="A96" s="23" t="s">
        <v>5</v>
      </c>
      <c r="B96" s="3">
        <f>SUM(B92:B95)</f>
        <v>363</v>
      </c>
      <c r="C96" s="2"/>
    </row>
    <row r="97" spans="1:3" x14ac:dyDescent="0.25">
      <c r="A97" s="28"/>
      <c r="B97" s="6"/>
      <c r="C97" s="28"/>
    </row>
    <row r="102" spans="1:3" ht="18" customHeight="1" x14ac:dyDescent="0.25"/>
    <row r="116" ht="33" customHeight="1" x14ac:dyDescent="0.25"/>
    <row r="127" ht="33.75" customHeight="1" x14ac:dyDescent="0.25"/>
    <row r="137" ht="29.25" customHeight="1" x14ac:dyDescent="0.25"/>
    <row r="143" ht="35.25" customHeight="1" x14ac:dyDescent="0.25"/>
    <row r="156" ht="35.25" customHeight="1" x14ac:dyDescent="0.25"/>
  </sheetData>
  <mergeCells count="15">
    <mergeCell ref="I5:J5"/>
    <mergeCell ref="A90:C90"/>
    <mergeCell ref="E5:G5"/>
    <mergeCell ref="E12:G12"/>
    <mergeCell ref="A53:C53"/>
    <mergeCell ref="A12:C12"/>
    <mergeCell ref="A24:C24"/>
    <mergeCell ref="A47:C47"/>
    <mergeCell ref="A75:C75"/>
    <mergeCell ref="E24:G24"/>
    <mergeCell ref="A5:C5"/>
    <mergeCell ref="A64:C64"/>
    <mergeCell ref="A1:F1"/>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topLeftCell="A25" workbookViewId="0">
      <selection activeCell="D38" sqref="D38"/>
    </sheetView>
  </sheetViews>
  <sheetFormatPr defaultRowHeight="15" x14ac:dyDescent="0.25"/>
  <cols>
    <col min="1" max="1" width="26.7109375" style="20" customWidth="1"/>
    <col min="2" max="2" width="10.7109375" style="20" bestFit="1" customWidth="1"/>
    <col min="3" max="3" width="7.85546875" style="20" customWidth="1"/>
    <col min="4" max="4" width="9.140625" style="20"/>
    <col min="5" max="5" width="33.85546875" style="20" bestFit="1" customWidth="1"/>
    <col min="6" max="6" width="18.5703125" style="20" bestFit="1" customWidth="1"/>
    <col min="7" max="7" width="14.5703125" style="20" customWidth="1"/>
    <col min="8" max="8" width="9.140625" style="20"/>
    <col min="9" max="9" width="34" style="20" bestFit="1" customWidth="1"/>
    <col min="10" max="10" width="15.140625" style="20" bestFit="1" customWidth="1"/>
    <col min="11" max="16384" width="9.140625" style="20"/>
  </cols>
  <sheetData>
    <row r="1" spans="1:10" ht="21" x14ac:dyDescent="0.35">
      <c r="A1" s="153" t="s">
        <v>142</v>
      </c>
      <c r="B1" s="153"/>
      <c r="C1" s="153"/>
      <c r="D1" s="153"/>
      <c r="E1" s="153"/>
      <c r="F1" s="153"/>
    </row>
    <row r="2" spans="1:10" x14ac:dyDescent="0.25">
      <c r="A2" s="29" t="s">
        <v>75</v>
      </c>
      <c r="E2" s="30" t="s">
        <v>77</v>
      </c>
    </row>
    <row r="3" spans="1:10" x14ac:dyDescent="0.25">
      <c r="A3" s="20" t="s">
        <v>76</v>
      </c>
      <c r="E3" s="33" t="s">
        <v>78</v>
      </c>
    </row>
    <row r="4" spans="1:10" ht="15.75" thickBot="1" x14ac:dyDescent="0.3">
      <c r="E4" s="33" t="s">
        <v>79</v>
      </c>
    </row>
    <row r="5" spans="1:10" ht="18" thickBot="1" x14ac:dyDescent="0.35">
      <c r="A5" s="134" t="s">
        <v>34</v>
      </c>
      <c r="B5" s="135"/>
      <c r="C5" s="136"/>
      <c r="E5" s="134" t="s">
        <v>72</v>
      </c>
      <c r="F5" s="135"/>
      <c r="G5" s="136"/>
      <c r="I5" s="134" t="s">
        <v>62</v>
      </c>
      <c r="J5" s="136"/>
    </row>
    <row r="6" spans="1:10" x14ac:dyDescent="0.25">
      <c r="A6" s="12" t="s">
        <v>0</v>
      </c>
      <c r="B6" s="4" t="s">
        <v>1</v>
      </c>
      <c r="C6" s="11" t="s">
        <v>2</v>
      </c>
      <c r="E6" s="12" t="s">
        <v>54</v>
      </c>
      <c r="F6" s="4" t="s">
        <v>1</v>
      </c>
      <c r="G6" s="11" t="s">
        <v>2</v>
      </c>
      <c r="I6" s="17" t="s">
        <v>143</v>
      </c>
      <c r="J6" s="24" t="s">
        <v>144</v>
      </c>
    </row>
    <row r="7" spans="1:10" x14ac:dyDescent="0.25">
      <c r="A7" s="22" t="s">
        <v>3</v>
      </c>
      <c r="B7" s="6">
        <v>148753</v>
      </c>
      <c r="C7" s="5">
        <f>B7/$B$9</f>
        <v>0.98512572930946563</v>
      </c>
      <c r="E7" s="22" t="s">
        <v>55</v>
      </c>
      <c r="F7" s="6">
        <v>59457</v>
      </c>
      <c r="G7" s="5">
        <f>F7/$F$9</f>
        <v>0.99296903704198536</v>
      </c>
      <c r="I7" s="22" t="s">
        <v>145</v>
      </c>
      <c r="J7" s="24"/>
    </row>
    <row r="8" spans="1:10" x14ac:dyDescent="0.25">
      <c r="A8" s="13" t="s">
        <v>4</v>
      </c>
      <c r="B8" s="14">
        <v>2246</v>
      </c>
      <c r="C8" s="15">
        <f>B8/$B$9</f>
        <v>1.4874270690534375E-2</v>
      </c>
      <c r="E8" s="13" t="s">
        <v>58</v>
      </c>
      <c r="F8" s="14">
        <v>421</v>
      </c>
      <c r="G8" s="15">
        <f>F8/$F$9</f>
        <v>7.0309629580146294E-3</v>
      </c>
      <c r="I8" s="22" t="s">
        <v>146</v>
      </c>
      <c r="J8" s="24"/>
    </row>
    <row r="9" spans="1:10" ht="15.75" thickBot="1" x14ac:dyDescent="0.3">
      <c r="A9" s="23" t="s">
        <v>5</v>
      </c>
      <c r="B9" s="3">
        <f>SUM(B7:B8)</f>
        <v>150999</v>
      </c>
      <c r="C9" s="2"/>
      <c r="E9" s="23" t="s">
        <v>5</v>
      </c>
      <c r="F9" s="3">
        <f>SUM(F7:F8)</f>
        <v>59878</v>
      </c>
      <c r="G9" s="2"/>
      <c r="I9" s="22" t="s">
        <v>147</v>
      </c>
      <c r="J9" s="24"/>
    </row>
    <row r="10" spans="1:10" x14ac:dyDescent="0.25">
      <c r="A10" s="20" t="s">
        <v>148</v>
      </c>
      <c r="B10" s="45"/>
      <c r="C10" s="45"/>
      <c r="E10" s="20" t="s">
        <v>88</v>
      </c>
      <c r="I10" s="22" t="s">
        <v>149</v>
      </c>
      <c r="J10" s="24"/>
    </row>
    <row r="11" spans="1:10" ht="15.75" thickBot="1" x14ac:dyDescent="0.3">
      <c r="I11" s="22" t="s">
        <v>150</v>
      </c>
      <c r="J11" s="24"/>
    </row>
    <row r="12" spans="1:10" ht="18" thickBot="1" x14ac:dyDescent="0.35">
      <c r="A12" s="134" t="s">
        <v>35</v>
      </c>
      <c r="B12" s="135"/>
      <c r="C12" s="136"/>
      <c r="E12" s="130" t="s">
        <v>56</v>
      </c>
      <c r="F12" s="131"/>
      <c r="G12" s="132"/>
      <c r="I12" s="22" t="s">
        <v>151</v>
      </c>
      <c r="J12" s="24"/>
    </row>
    <row r="13" spans="1:10" x14ac:dyDescent="0.25">
      <c r="A13" s="12" t="s">
        <v>6</v>
      </c>
      <c r="B13" s="4" t="s">
        <v>7</v>
      </c>
      <c r="C13" s="11" t="s">
        <v>2</v>
      </c>
      <c r="E13" s="12" t="s">
        <v>6</v>
      </c>
      <c r="F13" s="4" t="s">
        <v>7</v>
      </c>
      <c r="G13" s="11" t="s">
        <v>2</v>
      </c>
      <c r="I13" s="22" t="s">
        <v>152</v>
      </c>
      <c r="J13" s="24"/>
    </row>
    <row r="14" spans="1:10" x14ac:dyDescent="0.25">
      <c r="A14" s="22" t="s">
        <v>36</v>
      </c>
      <c r="B14" s="6">
        <v>2246</v>
      </c>
      <c r="C14" s="5">
        <f>B14/$B$21</f>
        <v>1.4931326534682427E-2</v>
      </c>
      <c r="E14" s="22" t="s">
        <v>36</v>
      </c>
      <c r="F14" s="6">
        <v>1608</v>
      </c>
      <c r="G14" s="5">
        <f t="shared" ref="G14:G19" si="0">F14/$F$20</f>
        <v>3.8230189486697888E-2</v>
      </c>
      <c r="I14" s="22" t="s">
        <v>153</v>
      </c>
      <c r="J14" s="24"/>
    </row>
    <row r="15" spans="1:10" x14ac:dyDescent="0.25">
      <c r="A15" s="22" t="s">
        <v>37</v>
      </c>
      <c r="B15" s="6">
        <v>8933</v>
      </c>
      <c r="C15" s="5">
        <f t="shared" ref="C15:C20" si="1">B15/$B$21</f>
        <v>5.9386259988565504E-2</v>
      </c>
      <c r="E15" s="22" t="s">
        <v>37</v>
      </c>
      <c r="F15" s="6">
        <v>3322</v>
      </c>
      <c r="G15" s="5">
        <f t="shared" si="0"/>
        <v>7.898052828035472E-2</v>
      </c>
      <c r="I15" s="22" t="s">
        <v>154</v>
      </c>
      <c r="J15" s="24"/>
    </row>
    <row r="16" spans="1:10" x14ac:dyDescent="0.25">
      <c r="A16" s="22" t="s">
        <v>38</v>
      </c>
      <c r="B16" s="6">
        <v>14384</v>
      </c>
      <c r="C16" s="5">
        <f t="shared" si="1"/>
        <v>9.5624310273763141E-2</v>
      </c>
      <c r="E16" s="22" t="s">
        <v>38</v>
      </c>
      <c r="F16" s="6">
        <v>4759</v>
      </c>
      <c r="G16" s="5">
        <f t="shared" si="0"/>
        <v>0.11314519388507169</v>
      </c>
      <c r="I16" s="22" t="s">
        <v>155</v>
      </c>
      <c r="J16" s="24"/>
    </row>
    <row r="17" spans="1:10" x14ac:dyDescent="0.25">
      <c r="A17" s="22" t="s">
        <v>39</v>
      </c>
      <c r="B17" s="6">
        <v>17842</v>
      </c>
      <c r="C17" s="5">
        <f t="shared" si="1"/>
        <v>0.11861296884764197</v>
      </c>
      <c r="E17" s="22" t="s">
        <v>39</v>
      </c>
      <c r="F17" s="6">
        <v>5915</v>
      </c>
      <c r="G17" s="5">
        <f t="shared" si="0"/>
        <v>0.14062908632700127</v>
      </c>
      <c r="I17" s="22" t="s">
        <v>156</v>
      </c>
      <c r="J17" s="24"/>
    </row>
    <row r="18" spans="1:10" x14ac:dyDescent="0.25">
      <c r="A18" s="22" t="s">
        <v>40</v>
      </c>
      <c r="B18" s="6">
        <v>21562</v>
      </c>
      <c r="C18" s="5">
        <f t="shared" si="1"/>
        <v>0.14334339391844278</v>
      </c>
      <c r="E18" s="22" t="s">
        <v>40</v>
      </c>
      <c r="F18" s="6">
        <v>5572</v>
      </c>
      <c r="G18" s="5">
        <f t="shared" si="0"/>
        <v>0.13247426356957751</v>
      </c>
      <c r="I18" s="22" t="s">
        <v>157</v>
      </c>
      <c r="J18" s="24"/>
    </row>
    <row r="19" spans="1:10" x14ac:dyDescent="0.25">
      <c r="A19" s="22" t="s">
        <v>8</v>
      </c>
      <c r="B19" s="6">
        <v>20194</v>
      </c>
      <c r="C19" s="5">
        <f t="shared" si="1"/>
        <v>0.13424897953756765</v>
      </c>
      <c r="E19" s="13" t="s">
        <v>8</v>
      </c>
      <c r="F19" s="14">
        <v>20885</v>
      </c>
      <c r="G19" s="15">
        <f t="shared" si="0"/>
        <v>0.49654073845129693</v>
      </c>
      <c r="I19" s="22" t="s">
        <v>158</v>
      </c>
      <c r="J19" s="24"/>
    </row>
    <row r="20" spans="1:10" ht="15.75" thickBot="1" x14ac:dyDescent="0.3">
      <c r="A20" s="13" t="s">
        <v>9</v>
      </c>
      <c r="B20" s="14">
        <v>65261</v>
      </c>
      <c r="C20" s="15">
        <f t="shared" si="1"/>
        <v>0.43385276089933655</v>
      </c>
      <c r="E20" s="23" t="s">
        <v>5</v>
      </c>
      <c r="F20" s="3">
        <f>SUM(F14:F19)</f>
        <v>42061</v>
      </c>
      <c r="G20" s="2"/>
      <c r="I20" s="22" t="s">
        <v>159</v>
      </c>
      <c r="J20" s="24"/>
    </row>
    <row r="21" spans="1:10" ht="15.75" thickBot="1" x14ac:dyDescent="0.3">
      <c r="A21" s="23" t="s">
        <v>5</v>
      </c>
      <c r="B21" s="3">
        <f>SUM(B14:B20)</f>
        <v>150422</v>
      </c>
      <c r="C21" s="2"/>
      <c r="E21" s="34" t="s">
        <v>80</v>
      </c>
      <c r="I21" s="22" t="s">
        <v>160</v>
      </c>
      <c r="J21" s="24"/>
    </row>
    <row r="22" spans="1:10" x14ac:dyDescent="0.25">
      <c r="A22" s="20" t="s">
        <v>148</v>
      </c>
      <c r="I22" s="22" t="s">
        <v>161</v>
      </c>
      <c r="J22" s="24"/>
    </row>
    <row r="23" spans="1:10" ht="15.75" thickBot="1" x14ac:dyDescent="0.3">
      <c r="I23" s="22" t="s">
        <v>162</v>
      </c>
      <c r="J23" s="24"/>
    </row>
    <row r="24" spans="1:10" ht="33.75" customHeight="1" thickBot="1" x14ac:dyDescent="0.35">
      <c r="A24" s="134" t="s">
        <v>10</v>
      </c>
      <c r="B24" s="135"/>
      <c r="C24" s="136"/>
      <c r="E24" s="130" t="s">
        <v>57</v>
      </c>
      <c r="F24" s="131"/>
      <c r="G24" s="132"/>
      <c r="I24" s="22" t="s">
        <v>163</v>
      </c>
      <c r="J24" s="24"/>
    </row>
    <row r="25" spans="1:10" x14ac:dyDescent="0.25">
      <c r="A25" s="12" t="s">
        <v>6</v>
      </c>
      <c r="B25" s="4" t="s">
        <v>7</v>
      </c>
      <c r="C25" s="11" t="s">
        <v>2</v>
      </c>
      <c r="E25" s="12" t="s">
        <v>6</v>
      </c>
      <c r="F25" s="4" t="s">
        <v>7</v>
      </c>
      <c r="G25" s="11" t="s">
        <v>2</v>
      </c>
      <c r="I25" s="22" t="s">
        <v>164</v>
      </c>
      <c r="J25" s="24"/>
    </row>
    <row r="26" spans="1:10" x14ac:dyDescent="0.25">
      <c r="A26" s="22" t="s">
        <v>36</v>
      </c>
      <c r="B26" s="6">
        <v>345</v>
      </c>
      <c r="C26" s="5">
        <f>B26/$B$33</f>
        <v>0.15360641139804096</v>
      </c>
      <c r="E26" s="22" t="s">
        <v>36</v>
      </c>
      <c r="F26" s="6">
        <v>73</v>
      </c>
      <c r="G26" s="5">
        <f t="shared" ref="G26:G31" si="2">F26/$F$32</f>
        <v>0.2425249169435216</v>
      </c>
      <c r="I26" s="22" t="s">
        <v>165</v>
      </c>
      <c r="J26" s="24"/>
    </row>
    <row r="27" spans="1:10" ht="18" customHeight="1" x14ac:dyDescent="0.25">
      <c r="A27" s="22" t="s">
        <v>37</v>
      </c>
      <c r="B27" s="6">
        <v>225</v>
      </c>
      <c r="C27" s="5">
        <f t="shared" ref="C27:C32" si="3">B27/$B$33</f>
        <v>0.10017809439002671</v>
      </c>
      <c r="E27" s="22" t="s">
        <v>37</v>
      </c>
      <c r="F27" s="6">
        <v>46</v>
      </c>
      <c r="G27" s="5">
        <f t="shared" si="2"/>
        <v>0.15282392026578073</v>
      </c>
      <c r="I27" s="22" t="s">
        <v>166</v>
      </c>
      <c r="J27" s="24"/>
    </row>
    <row r="28" spans="1:10" x14ac:dyDescent="0.25">
      <c r="A28" s="22" t="s">
        <v>38</v>
      </c>
      <c r="B28" s="6">
        <v>618</v>
      </c>
      <c r="C28" s="5">
        <f t="shared" si="3"/>
        <v>0.27515583259127335</v>
      </c>
      <c r="E28" s="22" t="s">
        <v>38</v>
      </c>
      <c r="F28" s="6">
        <v>123</v>
      </c>
      <c r="G28" s="5">
        <f t="shared" si="2"/>
        <v>0.40863787375415284</v>
      </c>
      <c r="I28" s="22" t="s">
        <v>167</v>
      </c>
      <c r="J28" s="24"/>
    </row>
    <row r="29" spans="1:10" x14ac:dyDescent="0.25">
      <c r="A29" s="22" t="s">
        <v>39</v>
      </c>
      <c r="B29" s="6">
        <v>437</v>
      </c>
      <c r="C29" s="5">
        <f t="shared" si="3"/>
        <v>0.19456812110418523</v>
      </c>
      <c r="E29" s="22" t="s">
        <v>39</v>
      </c>
      <c r="F29" s="6">
        <v>42</v>
      </c>
      <c r="G29" s="5">
        <f t="shared" si="2"/>
        <v>0.13953488372093023</v>
      </c>
      <c r="I29" s="22" t="s">
        <v>168</v>
      </c>
      <c r="J29" s="24"/>
    </row>
    <row r="30" spans="1:10" x14ac:dyDescent="0.25">
      <c r="A30" s="22" t="s">
        <v>40</v>
      </c>
      <c r="B30" s="6">
        <v>53</v>
      </c>
      <c r="C30" s="5">
        <f t="shared" si="3"/>
        <v>2.3597506678539625E-2</v>
      </c>
      <c r="E30" s="22" t="s">
        <v>40</v>
      </c>
      <c r="F30" s="98">
        <v>0</v>
      </c>
      <c r="G30" s="5">
        <f t="shared" si="2"/>
        <v>0</v>
      </c>
      <c r="I30" s="22" t="s">
        <v>169</v>
      </c>
      <c r="J30" s="24"/>
    </row>
    <row r="31" spans="1:10" ht="15.75" thickBot="1" x14ac:dyDescent="0.3">
      <c r="A31" s="22" t="s">
        <v>8</v>
      </c>
      <c r="B31" s="6">
        <v>337</v>
      </c>
      <c r="C31" s="5">
        <f t="shared" si="3"/>
        <v>0.15004452359750667</v>
      </c>
      <c r="E31" s="13" t="s">
        <v>8</v>
      </c>
      <c r="F31" s="14">
        <v>17</v>
      </c>
      <c r="G31" s="15">
        <f t="shared" si="2"/>
        <v>5.647840531561462E-2</v>
      </c>
      <c r="I31" s="23" t="s">
        <v>170</v>
      </c>
      <c r="J31" s="2"/>
    </row>
    <row r="32" spans="1:10" ht="15.75" thickBot="1" x14ac:dyDescent="0.3">
      <c r="A32" s="13" t="s">
        <v>9</v>
      </c>
      <c r="B32" s="14">
        <v>231</v>
      </c>
      <c r="C32" s="15">
        <f t="shared" si="3"/>
        <v>0.10284951024042743</v>
      </c>
      <c r="E32" s="23" t="s">
        <v>5</v>
      </c>
      <c r="F32" s="3">
        <f>SUM(F26:F31)</f>
        <v>301</v>
      </c>
      <c r="G32" s="2"/>
    </row>
    <row r="33" spans="1:7" ht="36.75" customHeight="1" thickBot="1" x14ac:dyDescent="0.3">
      <c r="A33" s="23" t="s">
        <v>5</v>
      </c>
      <c r="B33" s="3">
        <f>SUM(B26:B32)</f>
        <v>2246</v>
      </c>
      <c r="C33" s="2"/>
    </row>
    <row r="34" spans="1:7" ht="18" customHeight="1" thickBot="1" x14ac:dyDescent="0.35">
      <c r="A34" s="28"/>
      <c r="B34" s="6"/>
      <c r="C34" s="28"/>
      <c r="E34" s="92" t="s">
        <v>59</v>
      </c>
      <c r="F34" s="93"/>
      <c r="G34" s="94"/>
    </row>
    <row r="35" spans="1:7" ht="34.5" customHeight="1" thickBot="1" x14ac:dyDescent="0.35">
      <c r="A35" s="130" t="s">
        <v>92</v>
      </c>
      <c r="B35" s="131"/>
      <c r="C35" s="132"/>
      <c r="E35" s="12" t="s">
        <v>6</v>
      </c>
      <c r="F35" s="4" t="s">
        <v>7</v>
      </c>
      <c r="G35" s="11" t="s">
        <v>2</v>
      </c>
    </row>
    <row r="36" spans="1:7" ht="18" customHeight="1" x14ac:dyDescent="0.25">
      <c r="A36" s="12" t="s">
        <v>0</v>
      </c>
      <c r="B36" s="4" t="s">
        <v>1</v>
      </c>
      <c r="C36" s="11" t="s">
        <v>2</v>
      </c>
      <c r="E36" s="22" t="s">
        <v>36</v>
      </c>
      <c r="F36" s="6">
        <f>F26</f>
        <v>73</v>
      </c>
      <c r="G36" s="5">
        <f>F36/$F$38</f>
        <v>0.61344537815126055</v>
      </c>
    </row>
    <row r="37" spans="1:7" ht="18" customHeight="1" x14ac:dyDescent="0.25">
      <c r="A37" s="22" t="s">
        <v>3</v>
      </c>
      <c r="B37" s="6">
        <f>B39-B38</f>
        <v>1901</v>
      </c>
      <c r="C37" s="5">
        <f>B37/B39</f>
        <v>0.84639358860195901</v>
      </c>
      <c r="E37" s="13" t="s">
        <v>37</v>
      </c>
      <c r="F37" s="14">
        <f>F27</f>
        <v>46</v>
      </c>
      <c r="G37" s="15">
        <f>F37/$F$38</f>
        <v>0.38655462184873951</v>
      </c>
    </row>
    <row r="38" spans="1:7" ht="18" customHeight="1" thickBot="1" x14ac:dyDescent="0.3">
      <c r="A38" s="13" t="s">
        <v>4</v>
      </c>
      <c r="B38" s="14">
        <v>345</v>
      </c>
      <c r="C38" s="15">
        <f>B38/B39</f>
        <v>0.15360641139804096</v>
      </c>
      <c r="E38" s="23" t="s">
        <v>5</v>
      </c>
      <c r="F38" s="3">
        <f>SUM(F36:F37)</f>
        <v>119</v>
      </c>
      <c r="G38" s="2"/>
    </row>
    <row r="39" spans="1:7" ht="15.75" thickBot="1" x14ac:dyDescent="0.3">
      <c r="A39" s="23" t="s">
        <v>5</v>
      </c>
      <c r="B39" s="3">
        <v>2246</v>
      </c>
      <c r="C39" s="27"/>
    </row>
    <row r="40" spans="1:7" ht="18" customHeight="1" thickBot="1" x14ac:dyDescent="0.35">
      <c r="E40" s="92" t="s">
        <v>60</v>
      </c>
      <c r="F40" s="93"/>
      <c r="G40" s="94"/>
    </row>
    <row r="41" spans="1:7" ht="18" customHeight="1" thickBot="1" x14ac:dyDescent="0.35">
      <c r="A41" s="134" t="s">
        <v>90</v>
      </c>
      <c r="B41" s="135"/>
      <c r="C41" s="136"/>
      <c r="E41" s="12" t="s">
        <v>12</v>
      </c>
      <c r="F41" s="4" t="s">
        <v>1</v>
      </c>
      <c r="G41" s="11" t="s">
        <v>2</v>
      </c>
    </row>
    <row r="42" spans="1:7" ht="18" customHeight="1" x14ac:dyDescent="0.25">
      <c r="A42" s="12" t="s">
        <v>0</v>
      </c>
      <c r="B42" s="4" t="s">
        <v>1</v>
      </c>
      <c r="C42" s="11" t="s">
        <v>2</v>
      </c>
      <c r="E42" s="22" t="s">
        <v>14</v>
      </c>
      <c r="F42" s="6">
        <v>235</v>
      </c>
      <c r="G42" s="5">
        <f>F42/$F$45</f>
        <v>0.78073089700996678</v>
      </c>
    </row>
    <row r="43" spans="1:7" ht="18" customHeight="1" x14ac:dyDescent="0.25">
      <c r="A43" s="22" t="s">
        <v>3</v>
      </c>
      <c r="B43" s="6">
        <f>B45-B44</f>
        <v>8708</v>
      </c>
      <c r="C43" s="5">
        <f>B43/B45</f>
        <v>0.97481249300347028</v>
      </c>
      <c r="E43" s="22" t="s">
        <v>17</v>
      </c>
      <c r="F43" s="6">
        <v>35</v>
      </c>
      <c r="G43" s="5">
        <f>F43/$F$45</f>
        <v>0.11627906976744186</v>
      </c>
    </row>
    <row r="44" spans="1:7" ht="18" customHeight="1" x14ac:dyDescent="0.25">
      <c r="A44" s="13" t="s">
        <v>4</v>
      </c>
      <c r="B44" s="14">
        <v>225</v>
      </c>
      <c r="C44" s="15">
        <f>B44/B45</f>
        <v>2.5187506996529722E-2</v>
      </c>
      <c r="E44" s="13" t="s">
        <v>13</v>
      </c>
      <c r="F44" s="14">
        <v>31</v>
      </c>
      <c r="G44" s="15">
        <f>F44/$F$45</f>
        <v>0.10299003322259136</v>
      </c>
    </row>
    <row r="45" spans="1:7" ht="18" customHeight="1" thickBot="1" x14ac:dyDescent="0.3">
      <c r="A45" s="23" t="s">
        <v>5</v>
      </c>
      <c r="B45" s="3">
        <v>8933</v>
      </c>
      <c r="C45" s="2"/>
      <c r="E45" s="23" t="s">
        <v>5</v>
      </c>
      <c r="F45" s="3">
        <f>SUM(F42:F44)</f>
        <v>301</v>
      </c>
      <c r="G45" s="2"/>
    </row>
    <row r="46" spans="1:7" ht="15.75" thickBot="1" x14ac:dyDescent="0.3">
      <c r="E46" s="35" t="s">
        <v>81</v>
      </c>
      <c r="F46" s="117"/>
      <c r="G46" s="118"/>
    </row>
    <row r="47" spans="1:7" ht="37.5" customHeight="1" thickBot="1" x14ac:dyDescent="0.35">
      <c r="A47" s="130" t="s">
        <v>41</v>
      </c>
      <c r="B47" s="131"/>
      <c r="C47" s="132"/>
    </row>
    <row r="48" spans="1:7" ht="69.75" thickBot="1" x14ac:dyDescent="0.35">
      <c r="A48" s="12" t="s">
        <v>6</v>
      </c>
      <c r="B48" s="4" t="s">
        <v>7</v>
      </c>
      <c r="C48" s="11" t="s">
        <v>2</v>
      </c>
      <c r="E48" s="92" t="s">
        <v>61</v>
      </c>
      <c r="F48" s="93"/>
      <c r="G48" s="94"/>
    </row>
    <row r="49" spans="1:7" x14ac:dyDescent="0.25">
      <c r="A49" s="22" t="s">
        <v>36</v>
      </c>
      <c r="B49" s="6">
        <f>B26</f>
        <v>345</v>
      </c>
      <c r="C49" s="5">
        <f>B49/$B$51</f>
        <v>0.60526315789473684</v>
      </c>
      <c r="E49" s="12" t="s">
        <v>12</v>
      </c>
      <c r="F49" s="4" t="s">
        <v>1</v>
      </c>
      <c r="G49" s="11" t="s">
        <v>2</v>
      </c>
    </row>
    <row r="50" spans="1:7" x14ac:dyDescent="0.25">
      <c r="A50" s="13" t="s">
        <v>37</v>
      </c>
      <c r="B50" s="14">
        <f>B27</f>
        <v>225</v>
      </c>
      <c r="C50" s="15">
        <f>B50/$B$51</f>
        <v>0.39473684210526316</v>
      </c>
      <c r="E50" s="22" t="s">
        <v>14</v>
      </c>
      <c r="F50" s="6">
        <v>53</v>
      </c>
      <c r="G50" s="5">
        <f>F50/$F$53</f>
        <v>0.44537815126050423</v>
      </c>
    </row>
    <row r="51" spans="1:7" ht="18" customHeight="1" thickBot="1" x14ac:dyDescent="0.3">
      <c r="A51" s="23" t="s">
        <v>5</v>
      </c>
      <c r="B51" s="3">
        <f>SUM(B49:B50)</f>
        <v>570</v>
      </c>
      <c r="C51" s="2"/>
      <c r="E51" s="22" t="s">
        <v>17</v>
      </c>
      <c r="F51" s="6">
        <v>35</v>
      </c>
      <c r="G51" s="5">
        <f>F51/$F$53</f>
        <v>0.29411764705882354</v>
      </c>
    </row>
    <row r="52" spans="1:7" ht="15.75" thickBot="1" x14ac:dyDescent="0.3">
      <c r="E52" s="13" t="s">
        <v>13</v>
      </c>
      <c r="F52" s="14">
        <v>31</v>
      </c>
      <c r="G52" s="15">
        <f>F52/$F$53</f>
        <v>0.26050420168067229</v>
      </c>
    </row>
    <row r="53" spans="1:7" ht="18" thickBot="1" x14ac:dyDescent="0.35">
      <c r="A53" s="134" t="s">
        <v>44</v>
      </c>
      <c r="B53" s="135"/>
      <c r="C53" s="136"/>
      <c r="E53" s="23" t="s">
        <v>5</v>
      </c>
      <c r="F53" s="3">
        <f>SUM(F50:F52)</f>
        <v>119</v>
      </c>
      <c r="G53" s="2"/>
    </row>
    <row r="54" spans="1:7" x14ac:dyDescent="0.25">
      <c r="A54" s="12" t="s">
        <v>45</v>
      </c>
      <c r="B54" s="4" t="s">
        <v>7</v>
      </c>
      <c r="C54" s="11" t="s">
        <v>2</v>
      </c>
      <c r="E54" s="37" t="s">
        <v>81</v>
      </c>
    </row>
    <row r="55" spans="1:7" x14ac:dyDescent="0.25">
      <c r="A55" s="22" t="s">
        <v>46</v>
      </c>
      <c r="B55" s="6">
        <v>401</v>
      </c>
      <c r="C55" s="5">
        <f t="shared" ref="C55:C61" si="4">B55/$B$62</f>
        <v>0.17853962600178094</v>
      </c>
    </row>
    <row r="56" spans="1:7" x14ac:dyDescent="0.25">
      <c r="A56" s="22" t="s">
        <v>47</v>
      </c>
      <c r="B56" s="6">
        <v>97</v>
      </c>
      <c r="C56" s="5">
        <f t="shared" si="4"/>
        <v>4.3187889581478185E-2</v>
      </c>
      <c r="E56" s="20" t="s">
        <v>82</v>
      </c>
    </row>
    <row r="57" spans="1:7" x14ac:dyDescent="0.25">
      <c r="A57" s="22" t="s">
        <v>48</v>
      </c>
      <c r="B57" s="6">
        <v>492</v>
      </c>
      <c r="C57" s="5">
        <f t="shared" si="4"/>
        <v>0.21905609973285842</v>
      </c>
    </row>
    <row r="58" spans="1:7" x14ac:dyDescent="0.25">
      <c r="A58" s="22" t="s">
        <v>49</v>
      </c>
      <c r="B58" s="6">
        <v>379</v>
      </c>
      <c r="C58" s="5">
        <f t="shared" si="4"/>
        <v>0.16874443455031166</v>
      </c>
    </row>
    <row r="59" spans="1:7" ht="18" customHeight="1" x14ac:dyDescent="0.25">
      <c r="A59" s="22" t="s">
        <v>50</v>
      </c>
      <c r="B59" s="6">
        <v>398</v>
      </c>
      <c r="C59" s="5">
        <f t="shared" si="4"/>
        <v>0.17720391807658059</v>
      </c>
    </row>
    <row r="60" spans="1:7" x14ac:dyDescent="0.25">
      <c r="A60" s="22" t="s">
        <v>51</v>
      </c>
      <c r="B60" s="6">
        <v>144</v>
      </c>
      <c r="C60" s="5">
        <f t="shared" si="4"/>
        <v>6.4113980409617091E-2</v>
      </c>
    </row>
    <row r="61" spans="1:7" x14ac:dyDescent="0.25">
      <c r="A61" s="13" t="s">
        <v>52</v>
      </c>
      <c r="B61" s="14">
        <v>335</v>
      </c>
      <c r="C61" s="15">
        <f t="shared" si="4"/>
        <v>0.14915405164737311</v>
      </c>
    </row>
    <row r="62" spans="1:7" ht="15.75" thickBot="1" x14ac:dyDescent="0.3">
      <c r="A62" s="23" t="s">
        <v>5</v>
      </c>
      <c r="B62" s="3">
        <f>SUM(B55:B61)</f>
        <v>2246</v>
      </c>
      <c r="C62" s="2"/>
    </row>
    <row r="63" spans="1:7" ht="15.75" thickBot="1" x14ac:dyDescent="0.3"/>
    <row r="64" spans="1:7" ht="18" thickBot="1" x14ac:dyDescent="0.35">
      <c r="A64" s="130" t="s">
        <v>53</v>
      </c>
      <c r="B64" s="131"/>
      <c r="C64" s="132"/>
    </row>
    <row r="65" spans="1:11" ht="18" customHeight="1" x14ac:dyDescent="0.25">
      <c r="A65" s="12" t="s">
        <v>45</v>
      </c>
      <c r="B65" s="4" t="s">
        <v>7</v>
      </c>
      <c r="C65" s="11" t="s">
        <v>2</v>
      </c>
    </row>
    <row r="66" spans="1:11" s="21" customFormat="1" x14ac:dyDescent="0.25">
      <c r="A66" s="22" t="s">
        <v>46</v>
      </c>
      <c r="B66" s="6">
        <v>130</v>
      </c>
      <c r="C66" s="5">
        <f t="shared" ref="C66:C72" si="5">B66/$B$73</f>
        <v>0.22807017543859648</v>
      </c>
      <c r="D66" s="20"/>
      <c r="E66" s="20"/>
      <c r="F66" s="20"/>
      <c r="G66" s="20"/>
      <c r="H66" s="20"/>
      <c r="I66" s="20"/>
      <c r="J66" s="20"/>
      <c r="K66" s="20"/>
    </row>
    <row r="67" spans="1:11" x14ac:dyDescent="0.25">
      <c r="A67" s="22" t="s">
        <v>47</v>
      </c>
      <c r="B67" s="6">
        <v>0</v>
      </c>
      <c r="C67" s="5">
        <f t="shared" si="5"/>
        <v>0</v>
      </c>
    </row>
    <row r="68" spans="1:11" ht="33.75" customHeight="1" x14ac:dyDescent="0.25">
      <c r="A68" s="22" t="s">
        <v>48</v>
      </c>
      <c r="B68" s="6">
        <v>57</v>
      </c>
      <c r="C68" s="5">
        <f t="shared" si="5"/>
        <v>0.1</v>
      </c>
      <c r="D68" s="21"/>
    </row>
    <row r="69" spans="1:11" x14ac:dyDescent="0.25">
      <c r="A69" s="22" t="s">
        <v>49</v>
      </c>
      <c r="B69" s="6">
        <v>55</v>
      </c>
      <c r="C69" s="5">
        <f t="shared" si="5"/>
        <v>9.6491228070175433E-2</v>
      </c>
    </row>
    <row r="70" spans="1:11" x14ac:dyDescent="0.25">
      <c r="A70" s="22" t="s">
        <v>50</v>
      </c>
      <c r="B70" s="6">
        <v>213</v>
      </c>
      <c r="C70" s="5">
        <f t="shared" si="5"/>
        <v>0.37368421052631579</v>
      </c>
    </row>
    <row r="71" spans="1:11" x14ac:dyDescent="0.25">
      <c r="A71" s="22" t="s">
        <v>51</v>
      </c>
      <c r="B71" s="6">
        <v>20</v>
      </c>
      <c r="C71" s="5">
        <f t="shared" si="5"/>
        <v>3.5087719298245612E-2</v>
      </c>
    </row>
    <row r="72" spans="1:11" x14ac:dyDescent="0.25">
      <c r="A72" s="13" t="s">
        <v>52</v>
      </c>
      <c r="B72" s="14">
        <v>95</v>
      </c>
      <c r="C72" s="15">
        <f t="shared" si="5"/>
        <v>0.16666666666666666</v>
      </c>
    </row>
    <row r="73" spans="1:11" ht="15.75" thickBot="1" x14ac:dyDescent="0.3">
      <c r="A73" s="23" t="s">
        <v>5</v>
      </c>
      <c r="B73" s="3">
        <f>SUM(B66:B72)</f>
        <v>570</v>
      </c>
      <c r="C73" s="2"/>
    </row>
    <row r="74" spans="1:11" ht="15.75" thickBot="1" x14ac:dyDescent="0.3"/>
    <row r="75" spans="1:11" ht="18" thickBot="1" x14ac:dyDescent="0.35">
      <c r="A75" s="134" t="s">
        <v>11</v>
      </c>
      <c r="B75" s="135"/>
      <c r="C75" s="136"/>
    </row>
    <row r="76" spans="1:11" ht="18" customHeight="1" x14ac:dyDescent="0.25">
      <c r="A76" s="12" t="s">
        <v>12</v>
      </c>
      <c r="B76" s="4" t="s">
        <v>1</v>
      </c>
      <c r="C76" s="11" t="s">
        <v>2</v>
      </c>
    </row>
    <row r="77" spans="1:11" x14ac:dyDescent="0.25">
      <c r="A77" s="18" t="s">
        <v>14</v>
      </c>
      <c r="B77" s="6">
        <v>1022</v>
      </c>
      <c r="C77" s="5">
        <f t="shared" ref="C77:C87" si="6">B77/$B$88</f>
        <v>0.45503116651825465</v>
      </c>
    </row>
    <row r="78" spans="1:11" x14ac:dyDescent="0.25">
      <c r="A78" s="18" t="s">
        <v>13</v>
      </c>
      <c r="B78" s="6">
        <v>521</v>
      </c>
      <c r="C78" s="5">
        <f t="shared" si="6"/>
        <v>0.2319679430097952</v>
      </c>
    </row>
    <row r="79" spans="1:11" x14ac:dyDescent="0.25">
      <c r="A79" s="18" t="s">
        <v>17</v>
      </c>
      <c r="B79" s="6">
        <v>187</v>
      </c>
      <c r="C79" s="5">
        <f t="shared" si="6"/>
        <v>8.3259127337488872E-2</v>
      </c>
    </row>
    <row r="80" spans="1:11" x14ac:dyDescent="0.25">
      <c r="A80" s="18" t="s">
        <v>19</v>
      </c>
      <c r="B80" s="6">
        <v>124</v>
      </c>
      <c r="C80" s="5">
        <f t="shared" si="6"/>
        <v>5.5209260908281391E-2</v>
      </c>
    </row>
    <row r="81" spans="1:3" x14ac:dyDescent="0.25">
      <c r="A81" s="18" t="s">
        <v>15</v>
      </c>
      <c r="B81" s="6">
        <v>89</v>
      </c>
      <c r="C81" s="5">
        <f t="shared" si="6"/>
        <v>3.9626001780943901E-2</v>
      </c>
    </row>
    <row r="82" spans="1:3" x14ac:dyDescent="0.25">
      <c r="A82" s="18" t="s">
        <v>23</v>
      </c>
      <c r="B82" s="6">
        <v>70</v>
      </c>
      <c r="C82" s="5">
        <f t="shared" si="6"/>
        <v>3.1166518254674976E-2</v>
      </c>
    </row>
    <row r="83" spans="1:3" x14ac:dyDescent="0.25">
      <c r="A83" s="18" t="s">
        <v>26</v>
      </c>
      <c r="B83" s="6">
        <v>51</v>
      </c>
      <c r="C83" s="5">
        <f t="shared" si="6"/>
        <v>2.2707034728406055E-2</v>
      </c>
    </row>
    <row r="84" spans="1:3" x14ac:dyDescent="0.25">
      <c r="A84" s="18" t="s">
        <v>171</v>
      </c>
      <c r="B84" s="6">
        <v>31</v>
      </c>
      <c r="C84" s="5">
        <f t="shared" si="6"/>
        <v>1.3802315227070348E-2</v>
      </c>
    </row>
    <row r="85" spans="1:3" x14ac:dyDescent="0.25">
      <c r="A85" s="18" t="s">
        <v>28</v>
      </c>
      <c r="B85" s="6">
        <v>28</v>
      </c>
      <c r="C85" s="5">
        <f t="shared" si="6"/>
        <v>1.2466607301869992E-2</v>
      </c>
    </row>
    <row r="86" spans="1:3" x14ac:dyDescent="0.25">
      <c r="A86" s="18" t="s">
        <v>67</v>
      </c>
      <c r="B86" s="6">
        <v>26</v>
      </c>
      <c r="C86" s="5">
        <f t="shared" si="6"/>
        <v>1.1576135351736421E-2</v>
      </c>
    </row>
    <row r="87" spans="1:3" x14ac:dyDescent="0.25">
      <c r="A87" s="19" t="s">
        <v>33</v>
      </c>
      <c r="B87" s="14">
        <v>97</v>
      </c>
      <c r="C87" s="15">
        <f t="shared" si="6"/>
        <v>4.3187889581478185E-2</v>
      </c>
    </row>
    <row r="88" spans="1:3" ht="15.75" thickBot="1" x14ac:dyDescent="0.3">
      <c r="A88" s="23" t="s">
        <v>5</v>
      </c>
      <c r="B88" s="3">
        <f>SUM(B77:B87)</f>
        <v>2246</v>
      </c>
      <c r="C88" s="2"/>
    </row>
    <row r="89" spans="1:3" ht="15.75" thickBot="1" x14ac:dyDescent="0.3"/>
    <row r="90" spans="1:3" ht="18" thickBot="1" x14ac:dyDescent="0.35">
      <c r="A90" s="130" t="s">
        <v>42</v>
      </c>
      <c r="B90" s="131"/>
      <c r="C90" s="132"/>
    </row>
    <row r="91" spans="1:3" x14ac:dyDescent="0.25">
      <c r="A91" s="12" t="s">
        <v>12</v>
      </c>
      <c r="B91" s="4" t="s">
        <v>1</v>
      </c>
      <c r="C91" s="11" t="s">
        <v>2</v>
      </c>
    </row>
    <row r="92" spans="1:3" x14ac:dyDescent="0.25">
      <c r="A92" s="22" t="s">
        <v>14</v>
      </c>
      <c r="B92" s="6">
        <v>215</v>
      </c>
      <c r="C92" s="5">
        <f t="shared" ref="C92:C98" si="7">B92/$B$99</f>
        <v>0.37719298245614036</v>
      </c>
    </row>
    <row r="93" spans="1:3" x14ac:dyDescent="0.25">
      <c r="A93" s="22" t="s">
        <v>17</v>
      </c>
      <c r="B93" s="6">
        <v>128</v>
      </c>
      <c r="C93" s="5">
        <f t="shared" si="7"/>
        <v>0.22456140350877193</v>
      </c>
    </row>
    <row r="94" spans="1:3" ht="36" customHeight="1" x14ac:dyDescent="0.25">
      <c r="A94" s="22" t="s">
        <v>13</v>
      </c>
      <c r="B94" s="6">
        <v>74</v>
      </c>
      <c r="C94" s="5">
        <f t="shared" si="7"/>
        <v>0.12982456140350876</v>
      </c>
    </row>
    <row r="95" spans="1:3" x14ac:dyDescent="0.25">
      <c r="A95" s="22" t="s">
        <v>23</v>
      </c>
      <c r="B95" s="6">
        <v>59</v>
      </c>
      <c r="C95" s="5">
        <f t="shared" si="7"/>
        <v>0.10350877192982456</v>
      </c>
    </row>
    <row r="96" spans="1:3" x14ac:dyDescent="0.25">
      <c r="A96" s="22" t="s">
        <v>26</v>
      </c>
      <c r="B96" s="6">
        <v>51</v>
      </c>
      <c r="C96" s="5">
        <f t="shared" si="7"/>
        <v>8.9473684210526316E-2</v>
      </c>
    </row>
    <row r="97" spans="1:3" x14ac:dyDescent="0.25">
      <c r="A97" s="22" t="s">
        <v>19</v>
      </c>
      <c r="B97" s="6">
        <v>23</v>
      </c>
      <c r="C97" s="5">
        <f t="shared" si="7"/>
        <v>4.0350877192982457E-2</v>
      </c>
    </row>
    <row r="98" spans="1:3" x14ac:dyDescent="0.25">
      <c r="A98" s="13" t="s">
        <v>15</v>
      </c>
      <c r="B98" s="14">
        <v>20</v>
      </c>
      <c r="C98" s="15">
        <f t="shared" si="7"/>
        <v>3.5087719298245612E-2</v>
      </c>
    </row>
    <row r="99" spans="1:3" ht="15.75" thickBot="1" x14ac:dyDescent="0.3">
      <c r="A99" s="23" t="s">
        <v>5</v>
      </c>
      <c r="B99" s="3">
        <f>SUM(B92:B98)</f>
        <v>570</v>
      </c>
      <c r="C99" s="2"/>
    </row>
    <row r="102" spans="1:3" ht="18" customHeight="1" x14ac:dyDescent="0.25"/>
    <row r="116" ht="34.5" customHeight="1" x14ac:dyDescent="0.25"/>
    <row r="127" ht="32.25" customHeight="1" x14ac:dyDescent="0.25"/>
    <row r="137" ht="33" customHeight="1" x14ac:dyDescent="0.25"/>
    <row r="143" ht="33" customHeight="1" x14ac:dyDescent="0.25"/>
    <row r="157" ht="30" customHeight="1" x14ac:dyDescent="0.25"/>
  </sheetData>
  <mergeCells count="15">
    <mergeCell ref="A90:C90"/>
    <mergeCell ref="A53:C53"/>
    <mergeCell ref="I5:J5"/>
    <mergeCell ref="A12:C12"/>
    <mergeCell ref="A24:C24"/>
    <mergeCell ref="A47:C47"/>
    <mergeCell ref="A75:C75"/>
    <mergeCell ref="E5:G5"/>
    <mergeCell ref="A35:C35"/>
    <mergeCell ref="A64:C64"/>
    <mergeCell ref="E12:G12"/>
    <mergeCell ref="E24:G24"/>
    <mergeCell ref="A1:F1"/>
    <mergeCell ref="A5:C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Research Notes</vt:lpstr>
      <vt:lpstr>Justice Center Charts</vt:lpstr>
      <vt:lpstr>Justice Center Totals</vt:lpstr>
      <vt:lpstr>MA</vt:lpstr>
      <vt:lpstr>1</vt:lpstr>
      <vt:lpstr>2</vt:lpstr>
      <vt:lpstr>3</vt:lpstr>
      <vt:lpstr>'Justice Center Charts'!Print_Area</vt:lpstr>
      <vt:lpstr>'Justice Center Totals'!Print_Area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2013-12-18T14:45:18Z</cp:lastPrinted>
  <dcterms:created xsi:type="dcterms:W3CDTF">2013-07-17T13:35:31Z</dcterms:created>
  <dcterms:modified xsi:type="dcterms:W3CDTF">2013-12-18T14:51:21Z</dcterms:modified>
</cp:coreProperties>
</file>