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285" windowWidth="20805" windowHeight="11220" activeTab="2"/>
  </bookViews>
  <sheets>
    <sheet name="Worksheet" sheetId="1" r:id="rId1"/>
    <sheet name="Bay State CAP" sheetId="4" r:id="rId2"/>
    <sheet name="Printable" sheetId="3" r:id="rId3"/>
    <sheet name="Ref_Tables" sheetId="2" r:id="rId4"/>
  </sheets>
  <definedNames>
    <definedName name="_C100000">Worksheet!$C$49962</definedName>
    <definedName name="_C70003">Worksheet!$C$64965</definedName>
    <definedName name="_C75000">Worksheet!$C$49964</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Worksheet!$A$1:$D$116</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31" i="1"/>
  <c r="B12" i="3"/>
  <c r="B10" i="3"/>
  <c r="J37" i="1"/>
  <c r="J36" i="1"/>
  <c r="J35" i="1"/>
  <c r="J14" i="1"/>
  <c r="B109" i="1"/>
  <c r="B37" i="3" s="1"/>
  <c r="A64" i="1"/>
  <c r="B2" i="4"/>
  <c r="B4" i="4"/>
  <c r="D18" i="1"/>
  <c r="D19" i="1"/>
  <c r="D22" i="1"/>
  <c r="D23" i="1"/>
  <c r="A105" i="1"/>
  <c r="A4" i="3"/>
  <c r="A3" i="3"/>
  <c r="A5" i="3"/>
  <c r="C6" i="3"/>
  <c r="B6" i="3"/>
  <c r="B8" i="3"/>
  <c r="B26" i="3" l="1"/>
  <c r="B28" i="3"/>
  <c r="B11" i="3"/>
  <c r="B95" i="1"/>
  <c r="B8" i="4"/>
  <c r="B9" i="4" s="1"/>
  <c r="B11" i="4" s="1"/>
  <c r="B20" i="1"/>
  <c r="B15" i="3" s="1"/>
  <c r="B24" i="1"/>
  <c r="B14" i="3" s="1"/>
  <c r="B20" i="3"/>
  <c r="B29" i="3"/>
  <c r="J38" i="1"/>
  <c r="B78" i="1"/>
  <c r="B24" i="3"/>
  <c r="B42" i="1" l="1"/>
  <c r="B90" i="1" s="1"/>
  <c r="B3" i="4"/>
  <c r="B5" i="4" s="1"/>
  <c r="B89" i="1"/>
  <c r="B17" i="3"/>
  <c r="C17" i="3" s="1"/>
  <c r="B27" i="1"/>
  <c r="B32" i="1" s="1"/>
  <c r="B6" i="4"/>
  <c r="B7" i="4" s="1"/>
  <c r="B12" i="4" s="1"/>
  <c r="B91" i="1"/>
  <c r="B60" i="1" l="1"/>
  <c r="B80" i="1" s="1"/>
  <c r="B81" i="1" s="1"/>
  <c r="B83" i="1" s="1"/>
  <c r="B97" i="1" s="1"/>
  <c r="B98" i="1" s="1"/>
  <c r="B105" i="1" s="1"/>
  <c r="B106" i="1" s="1"/>
  <c r="B110" i="1" s="1"/>
  <c r="B38" i="3" s="1"/>
  <c r="B27" i="3"/>
  <c r="B35" i="1"/>
  <c r="B33" i="1"/>
  <c r="B99" i="1" s="1"/>
  <c r="J28" i="1"/>
  <c r="B13" i="4"/>
  <c r="B14" i="4" s="1"/>
  <c r="B16" i="4" s="1"/>
  <c r="B114" i="1" s="1"/>
  <c r="B25" i="3" l="1"/>
  <c r="B32" i="3" s="1"/>
  <c r="C32" i="3" s="1"/>
  <c r="J30" i="1"/>
  <c r="C35" i="1" s="1"/>
  <c r="B35" i="3"/>
  <c r="B13" i="3"/>
  <c r="B101" i="1"/>
  <c r="C101" i="1" s="1"/>
  <c r="J41" i="1" l="1"/>
  <c r="B112" i="1"/>
  <c r="B39" i="3" s="1"/>
</calcChain>
</file>

<file path=xl/sharedStrings.xml><?xml version="1.0" encoding="utf-8"?>
<sst xmlns="http://schemas.openxmlformats.org/spreadsheetml/2006/main" count="212" uniqueCount="194">
  <si>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</si>
  <si>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</si>
  <si>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</si>
  <si>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</si>
  <si>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</si>
  <si>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</si>
  <si>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</si>
  <si>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</si>
  <si>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</si>
  <si>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</si>
  <si>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</si>
  <si>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</si>
  <si>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</si>
  <si>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</si>
  <si>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</si>
  <si>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</si>
  <si>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</si>
  <si>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</si>
  <si>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</si>
  <si>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</si>
  <si>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</si>
  <si>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</si>
  <si>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</si>
  <si>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</si>
  <si>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</si>
  <si>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</si>
  <si>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</si>
  <si>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</si>
  <si>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</si>
  <si>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</si>
  <si>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</si>
  <si>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</si>
  <si>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</si>
  <si>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</si>
  <si>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</si>
  <si>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</si>
  <si>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</si>
  <si>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</si>
  <si>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</si>
  <si>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</si>
  <si>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</si>
  <si>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</si>
  <si>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</si>
  <si>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</si>
  <si>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</si>
  <si>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</si>
  <si>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</si>
  <si>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</si>
  <si>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</si>
  <si>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</si>
  <si>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</si>
  <si>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</si>
  <si>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</si>
  <si>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</si>
  <si>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</si>
  <si>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t>Does the household pay for electricity for non-heating purposes?</t>
  </si>
  <si>
    <r>
      <t xml:space="preserve">Legally obligated </t>
    </r>
    <r>
      <rPr>
        <b/>
        <sz val="10"/>
        <rFont val="Arial"/>
        <family val="2"/>
      </rPr>
      <t>child support</t>
    </r>
    <r>
      <rPr>
        <sz val="10"/>
        <rFont val="Arial"/>
        <family val="2"/>
      </rPr>
      <t xml:space="preserve"> paid out by household</t>
    </r>
  </si>
  <si>
    <t>Allowable Homeless Deduction</t>
  </si>
  <si>
    <t>Click for DTA regulations</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</si>
  <si>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</si>
  <si>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</si>
  <si>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</si>
  <si>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</si>
  <si>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</si>
  <si>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</si>
  <si>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</si>
  <si>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</si>
  <si>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</si>
  <si>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</si>
  <si>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</si>
  <si>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</si>
  <si>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</si>
  <si>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</si>
  <si>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</si>
  <si>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</si>
  <si>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</si>
  <si>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</si>
  <si>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</si>
  <si>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</si>
  <si>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</si>
  <si>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</si>
  <si>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</si>
  <si>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</si>
  <si>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</si>
  <si>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</si>
  <si>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</si>
  <si>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</si>
  <si>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</si>
  <si>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</si>
  <si>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</si>
  <si>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</si>
  <si>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</si>
  <si>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</si>
  <si>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</si>
  <si>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</si>
  <si>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</si>
  <si>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</si>
  <si>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</si>
  <si>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</si>
  <si>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</si>
  <si>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</si>
  <si>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family val="2"/>
      </rPr>
      <t xml:space="preserve"> Income (only enter </t>
    </r>
    <r>
      <rPr>
        <b/>
        <sz val="10"/>
        <color indexed="10"/>
        <rFont val="Arial"/>
        <family val="2"/>
      </rPr>
      <t>ONCE</t>
    </r>
    <r>
      <rPr>
        <sz val="10"/>
        <rFont val="Arial"/>
        <family val="2"/>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</si>
  <si>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</si>
  <si>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</si>
  <si>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</si>
  <si>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</si>
  <si>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</si>
  <si>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</si>
  <si>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</si>
  <si>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</si>
  <si>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</si>
  <si>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</si>
  <si>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</si>
  <si>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</si>
  <si>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</si>
  <si>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</si>
  <si>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</si>
  <si>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</si>
  <si>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</si>
  <si>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</si>
  <si>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</si>
  <si>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</si>
  <si>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</si>
  <si>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</si>
  <si>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</si>
  <si>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</si>
  <si>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</si>
  <si>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</si>
  <si>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</si>
  <si>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</si>
  <si>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</si>
  <si>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</si>
  <si>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</si>
  <si>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</si>
  <si>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</si>
  <si>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</si>
  <si>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</si>
  <si>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</si>
  <si>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</si>
  <si>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</si>
  <si>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</si>
  <si>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</si>
  <si>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</si>
  <si>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</si>
  <si>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</si>
  <si>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</si>
  <si>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</si>
  <si>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</si>
  <si>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</si>
  <si>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</si>
  <si>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</si>
  <si>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</si>
  <si>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</si>
  <si>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</si>
  <si>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</si>
  <si>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</si>
  <si>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</si>
  <si>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</si>
  <si>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</si>
  <si>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</si>
  <si>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</si>
  <si>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</si>
  <si>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</si>
  <si>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</si>
  <si>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</si>
  <si>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</si>
  <si>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</si>
  <si>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</si>
  <si>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</si>
  <si>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</si>
  <si>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</si>
  <si>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</si>
  <si>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</si>
  <si>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</si>
  <si>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</si>
  <si>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</si>
  <si>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Max. SNAP allotment for household size</t>
  </si>
  <si>
    <t>Are shelter expenses equal or greater than $453?</t>
  </si>
  <si>
    <t>(g) Adjusted Income (a)-(f) (net income)</t>
  </si>
  <si>
    <r>
      <t xml:space="preserve">Enter Gross </t>
    </r>
    <r>
      <rPr>
        <b/>
        <sz val="10"/>
        <rFont val="Arial"/>
        <family val="2"/>
      </rPr>
      <t>Unearned</t>
    </r>
    <r>
      <rPr>
        <sz val="10"/>
        <rFont val="Arial"/>
        <family val="2"/>
      </rPr>
      <t xml:space="preserve"> Income (only enter </t>
    </r>
    <r>
      <rPr>
        <b/>
        <sz val="10"/>
        <color indexed="10"/>
        <rFont val="Arial"/>
        <family val="2"/>
      </rPr>
      <t>ONCE</t>
    </r>
    <r>
      <rPr>
        <sz val="10"/>
        <rFont val="Arial"/>
        <family val="2"/>
      </rPr>
      <t xml:space="preserve"> per income source) Include child support received)</t>
    </r>
  </si>
  <si>
    <t>200% poverty level/gross income level for HH</t>
  </si>
  <si>
    <t>Only applies to elder/disabled hh whose gross income exceeds 200% of poverty</t>
  </si>
  <si>
    <t>Does net income test apply?</t>
  </si>
  <si>
    <r>
      <t xml:space="preserve">Is any member of the household </t>
    </r>
    <r>
      <rPr>
        <b/>
        <sz val="10"/>
        <rFont val="Arial"/>
        <family val="2"/>
      </rPr>
      <t>elderly</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</si>
  <si>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t>Does the household pay for heating or cooling (e.g. A/C during summer), OR did they receive Fuel Assistance in the last 12 months?</t>
  </si>
  <si>
    <t>This worksheet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MassLegalServices.org.</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</si>
  <si>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</si>
  <si>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</si>
  <si>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</si>
  <si>
    <t>Insurance Costs (homeowners)</t>
  </si>
  <si>
    <t>Property Tax (homeowners)</t>
  </si>
  <si>
    <t>Revised October 2017</t>
  </si>
  <si>
    <t>This worksheet facilitates the calculation of SNAP allotments, based upon figures effective October 1, 2017. It includes updates to the 200% of FPL that went into effect on January 31, 2017. As of Jan 4, 2016, there is only one gross income test of 200% FPL in Massachusetts for most SNAP households. A different gross income test applies ot households which include "sanctioned" members; therefore, this worksheet cannot be used for households with sanctioned members. This worksheet is intended only as a guide for advocates assisting families and individuals with the SNAP program.  Actual figures are subject to the approval by DTA.</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</si>
  <si>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even though your costs may be higher.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</si>
</sst>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79">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xf numFmtId="44" fontId="4" fillId="3" borderId="1" xfId="4" applyBorder="1"/>
    <xf numFmtId="0" fontId="1" fillId="0" borderId="0" xfId="0" applyFont="1" applyAlignment="1">
      <alignment wrapText="1"/>
    </xf>
    <xf numFmtId="0" fontId="0" fillId="0" borderId="0" xfId="0" applyAlignment="1">
      <alignment wrapText="1"/>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zoomScaleNormal="100" zoomScaleSheetLayoutView="100" workbookViewId="0">
      <pane ySplit="1" topLeftCell="A92" activePane="bottomLeft" state="frozenSplit"/>
      <selection pane="bottomLeft" activeCell="B72" sqref="B72"/>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7" t="s">
        <v>175</v>
      </c>
      <c r="B1" s="237"/>
      <c r="C1" s="237"/>
      <c r="D1" s="237"/>
      <c r="E1" s="107" t="s">
        <v>123</v>
      </c>
      <c r="J1" s="142"/>
    </row>
    <row r="2" spans="1:10" ht="20.25" x14ac:dyDescent="0.3">
      <c r="A2" s="235" t="s">
        <v>191</v>
      </c>
      <c r="B2" s="160"/>
      <c r="C2" s="161"/>
      <c r="D2" s="162"/>
      <c r="E2" s="32"/>
      <c r="F2" s="143"/>
      <c r="G2" s="143"/>
    </row>
    <row r="3" spans="1:10" ht="75" customHeight="1" x14ac:dyDescent="0.2">
      <c r="A3" s="238" t="s">
        <v>192</v>
      </c>
      <c r="B3" s="239"/>
      <c r="C3" s="239"/>
      <c r="D3" s="239"/>
      <c r="E3" s="33"/>
    </row>
    <row r="4" spans="1:10" ht="39.75" customHeight="1" x14ac:dyDescent="0.2">
      <c r="A4" s="244" t="s">
        <v>185</v>
      </c>
      <c r="B4" s="244"/>
      <c r="C4" s="244"/>
      <c r="D4" s="244"/>
      <c r="E4" s="33"/>
    </row>
    <row r="5" spans="1:10" x14ac:dyDescent="0.2">
      <c r="A5" s="240"/>
      <c r="B5" s="240"/>
      <c r="C5" s="240"/>
      <c r="D5" s="240"/>
      <c r="E5" s="108"/>
    </row>
    <row r="6" spans="1:10" x14ac:dyDescent="0.2">
      <c r="A6" s="248" t="s">
        <v>161</v>
      </c>
      <c r="B6" s="249"/>
      <c r="C6" s="249"/>
      <c r="D6" s="249"/>
    </row>
    <row r="7" spans="1:10" s="26" customFormat="1" x14ac:dyDescent="0.2">
      <c r="A7" s="249"/>
      <c r="B7" s="249"/>
      <c r="C7" s="249"/>
      <c r="D7" s="249"/>
      <c r="E7" s="31"/>
      <c r="J7" s="142"/>
    </row>
    <row r="8" spans="1:10" x14ac:dyDescent="0.2">
      <c r="A8" s="163"/>
      <c r="B8" s="55"/>
      <c r="C8" s="55"/>
      <c r="D8" s="55"/>
      <c r="E8" s="21"/>
    </row>
    <row r="9" spans="1:10" x14ac:dyDescent="0.2">
      <c r="A9" s="164" t="s">
        <v>167</v>
      </c>
      <c r="B9" s="241"/>
      <c r="C9" s="242"/>
      <c r="D9" s="243"/>
      <c r="E9" s="21"/>
    </row>
    <row r="10" spans="1:10" x14ac:dyDescent="0.2">
      <c r="A10" s="164" t="s">
        <v>168</v>
      </c>
      <c r="B10" s="241"/>
      <c r="C10" s="242"/>
      <c r="D10" s="243"/>
      <c r="E10" s="21"/>
    </row>
    <row r="11" spans="1:10" ht="38.25" customHeight="1" x14ac:dyDescent="0.2">
      <c r="A11" s="164" t="s">
        <v>169</v>
      </c>
      <c r="B11" s="253"/>
      <c r="C11" s="254"/>
      <c r="D11" s="255"/>
      <c r="E11" s="21"/>
    </row>
    <row r="12" spans="1:10" s="144" customFormat="1" ht="16.5" thickBot="1" x14ac:dyDescent="0.3">
      <c r="A12" s="165" t="s">
        <v>116</v>
      </c>
      <c r="B12" s="166"/>
      <c r="C12" s="166"/>
      <c r="D12" s="166"/>
      <c r="E12" s="86"/>
      <c r="J12" s="151"/>
    </row>
    <row r="13" spans="1:10" x14ac:dyDescent="0.2">
      <c r="A13" s="167"/>
      <c r="B13" s="55"/>
      <c r="C13" s="55"/>
      <c r="D13" s="55"/>
      <c r="E13" s="38"/>
    </row>
    <row r="14" spans="1:10" ht="38.25" outlineLevel="1" x14ac:dyDescent="0.2">
      <c r="A14" s="231" t="s">
        <v>183</v>
      </c>
      <c r="B14" s="233"/>
      <c r="C14" s="57"/>
      <c r="D14" s="58"/>
      <c r="E14" s="21"/>
      <c r="J14" s="145">
        <f>IF(B14="y",1,0)</f>
        <v>0</v>
      </c>
    </row>
    <row r="15" spans="1:10" outlineLevel="1" x14ac:dyDescent="0.2">
      <c r="A15" s="169"/>
      <c r="B15" s="57"/>
      <c r="C15" s="55"/>
      <c r="D15" s="55"/>
      <c r="E15" s="21"/>
      <c r="J15" s="145" t="s">
        <v>153</v>
      </c>
    </row>
    <row r="16" spans="1:10" s="146" customFormat="1" ht="16.5" thickBot="1" x14ac:dyDescent="0.3">
      <c r="A16" s="170" t="s">
        <v>126</v>
      </c>
      <c r="B16" s="56"/>
      <c r="C16" s="56"/>
      <c r="D16" s="56"/>
      <c r="E16" s="40"/>
      <c r="J16" s="152"/>
    </row>
    <row r="17" spans="1:10" outlineLevel="1" x14ac:dyDescent="0.2">
      <c r="A17" s="169" t="s">
        <v>101</v>
      </c>
      <c r="B17" s="55"/>
      <c r="C17" s="59" t="s">
        <v>142</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38</v>
      </c>
      <c r="B20" s="28">
        <f>SUM(C18:C19)</f>
        <v>0</v>
      </c>
      <c r="C20" s="28"/>
      <c r="D20" s="29"/>
      <c r="E20" s="30"/>
      <c r="G20" s="106"/>
      <c r="J20" s="153"/>
    </row>
    <row r="21" spans="1:10" s="105" customFormat="1" ht="25.5" outlineLevel="1" x14ac:dyDescent="0.2">
      <c r="A21" s="169" t="s">
        <v>179</v>
      </c>
      <c r="B21" s="173"/>
      <c r="C21" s="59" t="s">
        <v>143</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86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162</v>
      </c>
      <c r="B26" s="127"/>
      <c r="C26" s="158">
        <f>B26</f>
        <v>0</v>
      </c>
      <c r="D26" s="157"/>
      <c r="E26" s="21"/>
      <c r="G26" s="147"/>
    </row>
    <row r="27" spans="1:10" s="148" customFormat="1" outlineLevel="1" x14ac:dyDescent="0.2">
      <c r="A27" s="176" t="s">
        <v>166</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118</v>
      </c>
      <c r="B29" s="128"/>
      <c r="C29" s="55"/>
      <c r="D29" s="55"/>
      <c r="E29" s="21"/>
    </row>
    <row r="30" spans="1:10" outlineLevel="1" x14ac:dyDescent="0.2">
      <c r="A30" s="181"/>
      <c r="B30" s="61"/>
      <c r="C30" s="62"/>
      <c r="D30" s="62"/>
      <c r="E30" s="21"/>
      <c r="J30" s="145" t="e">
        <f>IF(#REF!="yes",1,0)</f>
        <v>#REF!</v>
      </c>
    </row>
    <row r="31" spans="1:10" outlineLevel="1" x14ac:dyDescent="0.2">
      <c r="A31" s="182" t="s">
        <v>180</v>
      </c>
      <c r="B31" s="63" t="e">
        <f>IF(HH_SIZE&lt;=8,
 LOOKUP(HH_SIZE,Ref_Tables!A22:B29),
 Ref_Tables!B29+((HH_SIZE-8)*Ref_Tables!B30))</f>
        <v>#N/A</v>
      </c>
      <c r="C31" s="55"/>
      <c r="D31" s="55"/>
      <c r="E31" s="21"/>
    </row>
    <row r="32" spans="1:10" outlineLevel="1" x14ac:dyDescent="0.2">
      <c r="A32" s="183" t="s">
        <v>157</v>
      </c>
      <c r="B32" s="184" t="e">
        <f>IF(AND((B27&gt;B31),(B14="y")),"Yes, assets must be &lt;=$3,500","no")</f>
        <v>#N/A</v>
      </c>
      <c r="C32" s="55"/>
      <c r="D32" s="126"/>
      <c r="E32" s="21"/>
    </row>
    <row r="33" spans="1:10" outlineLevel="1" x14ac:dyDescent="0.2">
      <c r="A33" s="232" t="s">
        <v>182</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127</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188</v>
      </c>
      <c r="B37" s="64"/>
      <c r="C37" s="64"/>
      <c r="D37" s="64"/>
      <c r="E37" s="41"/>
      <c r="J37" s="145">
        <f>IF(B14="y",1,0)</f>
        <v>0</v>
      </c>
    </row>
    <row r="38" spans="1:10" s="26" customFormat="1" ht="15.75" outlineLevel="1" x14ac:dyDescent="0.25">
      <c r="A38" s="192" t="s">
        <v>128</v>
      </c>
      <c r="B38" s="132"/>
      <c r="C38" s="132"/>
      <c r="D38" s="132"/>
      <c r="E38" s="35" t="s">
        <v>36</v>
      </c>
      <c r="J38" s="154" t="e">
        <f>SUM(J35:J37)</f>
        <v>#REF!</v>
      </c>
    </row>
    <row r="39" spans="1:10" outlineLevel="1" x14ac:dyDescent="0.2">
      <c r="A39" s="171"/>
      <c r="B39" s="55"/>
      <c r="C39" s="55"/>
      <c r="D39" s="55"/>
      <c r="E39" s="21"/>
      <c r="J39" s="142"/>
    </row>
    <row r="40" spans="1:10" s="149" customFormat="1" outlineLevel="1" x14ac:dyDescent="0.2">
      <c r="A40" s="193" t="s">
        <v>129</v>
      </c>
      <c r="B40" s="24" t="e">
        <f>IF(HH_SIZE&lt;6, LOOKUP(HH_SIZE, Ref_Tables!A34:B38),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130</v>
      </c>
      <c r="B42" s="24">
        <f>Earned_Income*earned_income_deduction</f>
        <v>0</v>
      </c>
      <c r="C42" s="23"/>
      <c r="D42" s="22"/>
      <c r="E42" s="37" t="s">
        <v>26</v>
      </c>
      <c r="J42" s="145" t="s">
        <v>153</v>
      </c>
    </row>
    <row r="43" spans="1:10" outlineLevel="1" x14ac:dyDescent="0.2">
      <c r="A43" s="171"/>
      <c r="B43" s="55"/>
      <c r="C43" s="55"/>
      <c r="D43" s="55"/>
      <c r="E43" s="21"/>
      <c r="J43" s="155"/>
    </row>
    <row r="44" spans="1:10" ht="30" customHeight="1" outlineLevel="1" x14ac:dyDescent="0.2">
      <c r="A44" s="230" t="str">
        <f>IF(B14="y", "Medical Expenses", "SKIP THIS Excess Medical Deduction section if no elder or disabled person in household")</f>
        <v>SKIP THIS Excess Medical Deduction section if no elder or disabled person in household</v>
      </c>
      <c r="B44" s="99"/>
      <c r="C44" s="260"/>
      <c r="D44" s="261"/>
      <c r="E44" s="21" t="s">
        <v>37</v>
      </c>
    </row>
    <row r="45" spans="1:10" outlineLevel="1" x14ac:dyDescent="0.2">
      <c r="A45" s="194"/>
      <c r="B45" s="195" t="str">
        <f>IF(B14="y","$35.00"," ")</f>
        <v xml:space="preserve"> </v>
      </c>
      <c r="C45" s="247" t="str">
        <f>IF(B14="y","Standard $155 deduction allowed if expenses are $35-$190/month. Actual amount minus $35' allowed if over $190/mo."," ")</f>
        <v xml:space="preserve"> </v>
      </c>
      <c r="D45" s="247"/>
      <c r="E45" s="21"/>
    </row>
    <row r="46" spans="1:10" s="149" customFormat="1" outlineLevel="1" x14ac:dyDescent="0.2">
      <c r="A46" s="196" t="s">
        <v>131</v>
      </c>
      <c r="B46" s="131">
        <f>IF(Household_SSI="y",IF(B44&gt;189.99,B44-B45,IF(B44-B45&lt;0,0,155)),0)</f>
        <v>0</v>
      </c>
      <c r="C46" s="247"/>
      <c r="D46" s="247"/>
      <c r="E46" s="37"/>
      <c r="J46" s="145"/>
    </row>
    <row r="47" spans="1:10" s="149" customFormat="1" outlineLevel="1" x14ac:dyDescent="0.2">
      <c r="A47" s="258"/>
      <c r="B47" s="259"/>
      <c r="C47" s="247"/>
      <c r="D47" s="247"/>
      <c r="E47" s="37"/>
      <c r="J47" s="155"/>
    </row>
    <row r="48" spans="1:10" outlineLevel="1" x14ac:dyDescent="0.2">
      <c r="A48" s="171"/>
      <c r="B48" s="197"/>
      <c r="C48" s="198"/>
      <c r="D48" s="198"/>
      <c r="E48" s="21"/>
      <c r="J48" s="155"/>
    </row>
    <row r="49" spans="1:10" outlineLevel="1" x14ac:dyDescent="0.2">
      <c r="A49" s="171" t="s">
        <v>68</v>
      </c>
      <c r="B49" s="256" t="s">
        <v>144</v>
      </c>
      <c r="C49" s="257"/>
      <c r="D49" s="55"/>
      <c r="E49" s="21" t="s">
        <v>19</v>
      </c>
    </row>
    <row r="50" spans="1:10" ht="12.75" customHeight="1" outlineLevel="1" x14ac:dyDescent="0.2">
      <c r="A50" s="199" t="s">
        <v>119</v>
      </c>
      <c r="B50" s="127"/>
      <c r="C50" s="65" t="s">
        <v>35</v>
      </c>
      <c r="D50" s="245"/>
      <c r="E50" s="21"/>
    </row>
    <row r="51" spans="1:10" outlineLevel="1" x14ac:dyDescent="0.2">
      <c r="A51" s="199" t="s">
        <v>120</v>
      </c>
      <c r="B51" s="127"/>
      <c r="C51" s="65" t="s">
        <v>35</v>
      </c>
      <c r="D51" s="246"/>
      <c r="E51" s="21"/>
    </row>
    <row r="52" spans="1:10" outlineLevel="1" x14ac:dyDescent="0.2">
      <c r="A52" s="199" t="s">
        <v>121</v>
      </c>
      <c r="B52" s="127"/>
      <c r="C52" s="65" t="s">
        <v>35</v>
      </c>
      <c r="D52" s="246"/>
      <c r="E52" s="21"/>
    </row>
    <row r="53" spans="1:10" ht="13.5" outlineLevel="1" thickBot="1" x14ac:dyDescent="0.25">
      <c r="A53" s="199" t="s">
        <v>122</v>
      </c>
      <c r="B53" s="129"/>
      <c r="C53" s="65" t="s">
        <v>35</v>
      </c>
      <c r="D53" s="246"/>
      <c r="E53" s="21"/>
    </row>
    <row r="54" spans="1:10" s="149" customFormat="1" outlineLevel="1" x14ac:dyDescent="0.2">
      <c r="A54" s="200" t="s">
        <v>132</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66</v>
      </c>
      <c r="B56" s="66"/>
      <c r="C56" s="63"/>
      <c r="D56" s="66"/>
      <c r="E56" s="37"/>
      <c r="J56" s="145"/>
    </row>
    <row r="57" spans="1:10" outlineLevel="1" x14ac:dyDescent="0.2">
      <c r="A57" s="203" t="s">
        <v>56</v>
      </c>
      <c r="B57" s="204">
        <f>B26</f>
        <v>0</v>
      </c>
      <c r="C57" s="55"/>
      <c r="D57" s="55"/>
      <c r="E57" s="21"/>
      <c r="J57" s="155"/>
    </row>
    <row r="58" spans="1:10" s="149" customFormat="1" outlineLevel="1" x14ac:dyDescent="0.2">
      <c r="A58" s="193" t="s">
        <v>133</v>
      </c>
      <c r="B58" s="25">
        <f>B57</f>
        <v>0</v>
      </c>
      <c r="C58" s="22"/>
      <c r="D58" s="22"/>
      <c r="E58" s="21" t="s">
        <v>67</v>
      </c>
      <c r="J58" s="145"/>
    </row>
    <row r="59" spans="1:10" ht="13.5" outlineLevel="1" thickBot="1" x14ac:dyDescent="0.25">
      <c r="A59" s="171"/>
      <c r="B59" s="55"/>
      <c r="C59" s="55"/>
      <c r="D59" s="55"/>
      <c r="E59" s="21"/>
      <c r="J59" s="155"/>
    </row>
    <row r="60" spans="1:10" s="149" customFormat="1" outlineLevel="1" x14ac:dyDescent="0.2">
      <c r="A60" s="176" t="s">
        <v>146</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134</v>
      </c>
      <c r="B62" s="133"/>
      <c r="C62" s="133"/>
      <c r="D62" s="133"/>
      <c r="E62" s="21"/>
    </row>
    <row r="63" spans="1:10" outlineLevel="1" x14ac:dyDescent="0.2">
      <c r="A63" s="203" t="s">
        <v>164</v>
      </c>
      <c r="B63" s="134"/>
      <c r="C63" s="67"/>
      <c r="D63" s="58"/>
      <c r="E63" s="21"/>
    </row>
    <row r="64" spans="1:10" outlineLevel="1" x14ac:dyDescent="0.2">
      <c r="A64" s="205" t="str">
        <f>IF(B63="y","NO SHELTER DEDUCTION: Skip This Step.","")</f>
        <v/>
      </c>
      <c r="B64" s="55"/>
      <c r="C64" s="55"/>
      <c r="D64" s="68"/>
      <c r="E64" s="21"/>
    </row>
    <row r="65" spans="1:5" outlineLevel="1" x14ac:dyDescent="0.2">
      <c r="A65" s="202" t="s">
        <v>145</v>
      </c>
      <c r="B65" s="55"/>
      <c r="C65" s="55"/>
      <c r="D65" s="68"/>
      <c r="E65" s="21"/>
    </row>
    <row r="66" spans="1:5" outlineLevel="1" x14ac:dyDescent="0.2">
      <c r="A66" s="203" t="s">
        <v>7</v>
      </c>
      <c r="B66" s="55"/>
      <c r="C66" s="55"/>
      <c r="D66" s="68"/>
      <c r="E66" s="21"/>
    </row>
    <row r="67" spans="1:5" outlineLevel="1" x14ac:dyDescent="0.2">
      <c r="A67" s="206" t="s">
        <v>3</v>
      </c>
      <c r="B67" s="127"/>
      <c r="C67" s="55" t="s">
        <v>35</v>
      </c>
      <c r="D67" s="68"/>
      <c r="E67" s="21" t="s">
        <v>28</v>
      </c>
    </row>
    <row r="68" spans="1:5" outlineLevel="1" x14ac:dyDescent="0.2">
      <c r="A68" s="206" t="s">
        <v>189</v>
      </c>
      <c r="B68" s="127"/>
      <c r="C68" s="55" t="s">
        <v>35</v>
      </c>
      <c r="D68" s="68"/>
      <c r="E68" s="21" t="s">
        <v>29</v>
      </c>
    </row>
    <row r="69" spans="1:5" outlineLevel="1" x14ac:dyDescent="0.2">
      <c r="A69" s="206" t="s">
        <v>190</v>
      </c>
      <c r="B69" s="135"/>
      <c r="C69" s="55" t="s">
        <v>35</v>
      </c>
      <c r="D69" s="68"/>
      <c r="E69" s="21" t="s">
        <v>29</v>
      </c>
    </row>
    <row r="70" spans="1:5" outlineLevel="1" x14ac:dyDescent="0.2">
      <c r="A70" s="207" t="s">
        <v>147</v>
      </c>
      <c r="B70" s="65">
        <f>SUM(B67:B69)</f>
        <v>0</v>
      </c>
      <c r="C70" s="69"/>
      <c r="D70" s="70"/>
      <c r="E70" s="21"/>
    </row>
    <row r="71" spans="1:5" outlineLevel="1" x14ac:dyDescent="0.2">
      <c r="A71" s="203" t="s">
        <v>163</v>
      </c>
      <c r="B71" s="65"/>
      <c r="C71" s="69"/>
      <c r="D71" s="71"/>
      <c r="E71" s="21"/>
    </row>
    <row r="72" spans="1:5" ht="38.25" outlineLevel="1" x14ac:dyDescent="0.2">
      <c r="A72" s="234" t="s">
        <v>184</v>
      </c>
      <c r="B72" s="42"/>
      <c r="C72" s="67"/>
      <c r="D72" s="58"/>
      <c r="E72" s="21"/>
    </row>
    <row r="73" spans="1:5" outlineLevel="1" x14ac:dyDescent="0.2">
      <c r="A73" s="208" t="s">
        <v>55</v>
      </c>
      <c r="B73" s="42"/>
      <c r="C73" s="67"/>
      <c r="D73" s="58"/>
      <c r="E73" s="21"/>
    </row>
    <row r="74" spans="1:5" outlineLevel="1" x14ac:dyDescent="0.2">
      <c r="A74" s="208" t="s">
        <v>69</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34</v>
      </c>
      <c r="B77" s="65">
        <f>IF(B76="Telephone", Ref_Tables!B51,LOOKUP(B76,Ref_Tables!A48:B50))</f>
        <v>0</v>
      </c>
      <c r="C77" s="73"/>
      <c r="D77" s="74"/>
      <c r="E77" s="21" t="s">
        <v>20</v>
      </c>
    </row>
    <row r="78" spans="1:5" outlineLevel="1" x14ac:dyDescent="0.2">
      <c r="A78" s="212" t="s">
        <v>148</v>
      </c>
      <c r="B78" s="213">
        <f>B70+B77</f>
        <v>0</v>
      </c>
      <c r="C78" s="69"/>
      <c r="D78" s="55"/>
      <c r="E78" s="21"/>
    </row>
    <row r="79" spans="1:5" outlineLevel="1" x14ac:dyDescent="0.2">
      <c r="A79" s="203"/>
      <c r="B79" s="65"/>
      <c r="C79" s="55"/>
      <c r="D79" s="55"/>
      <c r="E79" s="21"/>
    </row>
    <row r="80" spans="1:5" outlineLevel="1" x14ac:dyDescent="0.2">
      <c r="A80" s="208" t="s">
        <v>125</v>
      </c>
      <c r="B80" s="214" t="e">
        <f>PAI*0.5</f>
        <v>#N/A</v>
      </c>
      <c r="C80" s="55"/>
      <c r="D80" s="55"/>
      <c r="E80" s="21" t="s">
        <v>20</v>
      </c>
    </row>
    <row r="81" spans="1:10" outlineLevel="1" x14ac:dyDescent="0.2">
      <c r="A81" s="203" t="s">
        <v>30</v>
      </c>
      <c r="B81" s="61" t="e">
        <f>IF((B78-B80&lt;0), 0, B78-B80)</f>
        <v>#N/A</v>
      </c>
      <c r="C81" s="55"/>
      <c r="D81" s="55"/>
      <c r="E81" s="21"/>
    </row>
    <row r="82" spans="1:10" ht="13.5" outlineLevel="1" thickBot="1" x14ac:dyDescent="0.25">
      <c r="A82" s="203" t="s">
        <v>31</v>
      </c>
      <c r="B82" s="65">
        <f>shelter_cap</f>
        <v>535</v>
      </c>
      <c r="C82" s="55"/>
      <c r="D82" s="55"/>
      <c r="E82" s="21" t="s">
        <v>20</v>
      </c>
    </row>
    <row r="83" spans="1:10" s="149" customFormat="1" outlineLevel="1" x14ac:dyDescent="0.2">
      <c r="A83" s="193" t="s">
        <v>135</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165</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136</v>
      </c>
      <c r="B88" s="136"/>
      <c r="C88" s="133"/>
      <c r="D88" s="133"/>
      <c r="E88" s="21" t="s">
        <v>39</v>
      </c>
    </row>
    <row r="89" spans="1:10" outlineLevel="1" x14ac:dyDescent="0.2">
      <c r="A89" s="215" t="s">
        <v>44</v>
      </c>
      <c r="B89" s="61">
        <f>Earned_Income</f>
        <v>0</v>
      </c>
      <c r="C89" s="55"/>
      <c r="D89" s="55"/>
      <c r="E89" s="21" t="s">
        <v>40</v>
      </c>
    </row>
    <row r="90" spans="1:10" outlineLevel="1" x14ac:dyDescent="0.2">
      <c r="A90" s="216" t="s">
        <v>23</v>
      </c>
      <c r="B90" s="61">
        <f>-STEP4</f>
        <v>0</v>
      </c>
      <c r="C90" s="55"/>
      <c r="D90" s="55"/>
      <c r="E90" s="21" t="s">
        <v>41</v>
      </c>
    </row>
    <row r="91" spans="1:10" outlineLevel="1" x14ac:dyDescent="0.2">
      <c r="A91" s="215" t="s">
        <v>45</v>
      </c>
      <c r="B91" s="61">
        <f>Unearned_Income</f>
        <v>0</v>
      </c>
      <c r="C91" s="55"/>
      <c r="D91" s="55"/>
      <c r="E91" s="21" t="s">
        <v>42</v>
      </c>
    </row>
    <row r="92" spans="1:10" outlineLevel="1" x14ac:dyDescent="0.2">
      <c r="A92" s="216" t="s">
        <v>46</v>
      </c>
      <c r="B92" s="61" t="e">
        <f>-STEP3</f>
        <v>#N/A</v>
      </c>
      <c r="C92" s="55"/>
      <c r="D92" s="55"/>
      <c r="E92" s="21" t="s">
        <v>43</v>
      </c>
    </row>
    <row r="93" spans="1:10" outlineLevel="1" x14ac:dyDescent="0.2">
      <c r="A93" s="217" t="s">
        <v>49</v>
      </c>
      <c r="B93" s="130">
        <f>-STEP5</f>
        <v>0</v>
      </c>
      <c r="C93" s="55"/>
      <c r="D93" s="55"/>
      <c r="E93" s="21" t="s">
        <v>124</v>
      </c>
    </row>
    <row r="94" spans="1:10" outlineLevel="1" x14ac:dyDescent="0.2">
      <c r="A94" s="217" t="s">
        <v>100</v>
      </c>
      <c r="B94" s="61">
        <f>-STEP6</f>
        <v>0</v>
      </c>
      <c r="C94" s="55"/>
      <c r="D94" s="55"/>
      <c r="E94" s="21"/>
    </row>
    <row r="95" spans="1:10" outlineLevel="1" x14ac:dyDescent="0.2">
      <c r="A95" s="216" t="s">
        <v>48</v>
      </c>
      <c r="B95" s="61">
        <f>-STEP8</f>
        <v>0</v>
      </c>
      <c r="C95" s="55"/>
      <c r="D95" s="55"/>
      <c r="E95" s="21" t="s">
        <v>47</v>
      </c>
    </row>
    <row r="96" spans="1:10" outlineLevel="1" x14ac:dyDescent="0.2">
      <c r="A96" s="216" t="s">
        <v>57</v>
      </c>
      <c r="B96" s="61">
        <f>-STEP9</f>
        <v>0</v>
      </c>
      <c r="C96" s="55"/>
      <c r="D96" s="55"/>
      <c r="E96" s="21" t="s">
        <v>50</v>
      </c>
    </row>
    <row r="97" spans="1:10" ht="13.5" outlineLevel="1" thickBot="1" x14ac:dyDescent="0.25">
      <c r="A97" s="216" t="s">
        <v>52</v>
      </c>
      <c r="B97" s="61" t="e">
        <f>-STEP7</f>
        <v>#N/A</v>
      </c>
      <c r="C97" s="55"/>
      <c r="D97" s="55"/>
      <c r="E97" s="21" t="s">
        <v>51</v>
      </c>
    </row>
    <row r="98" spans="1:10" s="149" customFormat="1" outlineLevel="1" x14ac:dyDescent="0.2">
      <c r="A98" s="218" t="s">
        <v>149</v>
      </c>
      <c r="B98" s="109" t="e">
        <f>SUM(B89:B97)</f>
        <v>#N/A</v>
      </c>
      <c r="C98" s="22"/>
      <c r="D98" s="22"/>
      <c r="E98" s="37"/>
      <c r="J98" s="145"/>
    </row>
    <row r="99" spans="1:10" s="149" customFormat="1" outlineLevel="1" x14ac:dyDescent="0.2">
      <c r="A99" s="202" t="s">
        <v>59</v>
      </c>
      <c r="B99" s="75" t="e">
        <f>IF(B33="no", "No limit", IF(HH_SIZE&lt;=8, LOOKUP(HH_SIZE,Ref_Tables!A59:B66), incomenet_max8+((HH_SIZE-8)*incomenet_max_over8)))</f>
        <v>#N/A</v>
      </c>
      <c r="C99" s="63"/>
      <c r="D99" s="66"/>
      <c r="E99" s="236" t="s">
        <v>60</v>
      </c>
      <c r="J99" s="155"/>
    </row>
    <row r="100" spans="1:10" s="149" customFormat="1" ht="13.5" outlineLevel="1" thickBot="1" x14ac:dyDescent="0.25">
      <c r="A100" s="219"/>
      <c r="B100" s="76"/>
      <c r="C100" s="63"/>
      <c r="D100" s="66"/>
      <c r="E100" s="236"/>
      <c r="J100" s="155"/>
    </row>
    <row r="101" spans="1:10" s="102" customFormat="1" ht="17.25" thickTop="1" thickBot="1" x14ac:dyDescent="0.3">
      <c r="A101" s="220" t="s">
        <v>137</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151</v>
      </c>
      <c r="B103" s="166"/>
      <c r="C103" s="166"/>
      <c r="D103" s="166"/>
      <c r="E103" s="86"/>
      <c r="J103" s="145"/>
    </row>
    <row r="104" spans="1:10" s="150" customFormat="1" ht="15.75" x14ac:dyDescent="0.25">
      <c r="A104" s="221" t="s">
        <v>150</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138</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152</v>
      </c>
      <c r="B108" s="133"/>
      <c r="C108" s="133"/>
      <c r="D108" s="133"/>
      <c r="E108" s="21"/>
    </row>
    <row r="109" spans="1:10" x14ac:dyDescent="0.2">
      <c r="A109" s="163" t="s">
        <v>176</v>
      </c>
      <c r="B109" s="69" t="e">
        <f>IF(HH_SIZE&lt;=8, LOOKUP(HH_SIZE, Ref_Tables!A72:B79), max_fs_household8+((HH_SIZE-8)*max_fs_household_add))</f>
        <v>#N/A</v>
      </c>
      <c r="C109" s="55"/>
      <c r="D109" s="55"/>
      <c r="E109" s="21" t="s">
        <v>61</v>
      </c>
    </row>
    <row r="110" spans="1:10" x14ac:dyDescent="0.2">
      <c r="A110" s="55" t="s">
        <v>139</v>
      </c>
      <c r="B110" s="79" t="e">
        <f>-STEP11</f>
        <v>#N/A</v>
      </c>
      <c r="C110" s="55"/>
      <c r="D110" s="55"/>
      <c r="E110" s="21"/>
    </row>
    <row r="111" spans="1:10" ht="13.5" thickBot="1" x14ac:dyDescent="0.25">
      <c r="A111" s="55"/>
      <c r="B111" s="79"/>
      <c r="C111" s="55"/>
      <c r="D111" s="55"/>
      <c r="E111" s="21"/>
    </row>
    <row r="112" spans="1:10" ht="17.25" thickTop="1" thickBot="1" x14ac:dyDescent="0.3">
      <c r="A112" s="187" t="s">
        <v>140</v>
      </c>
      <c r="B112" s="139" t="e">
        <f>IF(AND(B35="PASSED", B101="PASSED"),IF((B109+B110)&lt;=minimum_grant_hh_size_amount,(IF(HH_SIZE&lt;=minimum_grant_hh_size, minimum_grant_hh_size_amount, 0)),B109+B110), 0)</f>
        <v>#N/A</v>
      </c>
      <c r="C112" s="138"/>
      <c r="D112" s="138"/>
      <c r="E112" s="21"/>
    </row>
    <row r="113" spans="1:5" ht="16.5" thickTop="1" x14ac:dyDescent="0.25">
      <c r="A113" s="224"/>
      <c r="B113" s="100"/>
      <c r="C113" s="101"/>
      <c r="D113" s="101"/>
      <c r="E113" s="21"/>
    </row>
    <row r="114" spans="1:5" ht="30.75" x14ac:dyDescent="0.25">
      <c r="A114" s="225" t="s">
        <v>117</v>
      </c>
      <c r="B114" s="140">
        <f>'Bay State CAP'!B16</f>
        <v>0</v>
      </c>
      <c r="C114" s="98"/>
      <c r="D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50" t="s">
        <v>77</v>
      </c>
      <c r="B117" s="251"/>
      <c r="C117" s="252"/>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5">
    <mergeCell ref="A117:C117"/>
    <mergeCell ref="B11:D11"/>
    <mergeCell ref="B10:D10"/>
    <mergeCell ref="B49:C49"/>
    <mergeCell ref="A47:B47"/>
    <mergeCell ref="C44:D44"/>
    <mergeCell ref="E99:E100"/>
    <mergeCell ref="A1:D1"/>
    <mergeCell ref="A3:D3"/>
    <mergeCell ref="A5:D5"/>
    <mergeCell ref="B9:D9"/>
    <mergeCell ref="A4:D4"/>
    <mergeCell ref="D50:D53"/>
    <mergeCell ref="C45:D47"/>
    <mergeCell ref="A6:D7"/>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0" sqref="B10"/>
    </sheetView>
  </sheetViews>
  <sheetFormatPr defaultRowHeight="12.75" x14ac:dyDescent="0.2"/>
  <cols>
    <col min="1" max="1" width="48.42578125" bestFit="1" customWidth="1"/>
    <col min="2" max="2" width="15.85546875" customWidth="1"/>
  </cols>
  <sheetData>
    <row r="1" spans="1:2" s="87" customFormat="1" ht="16.5" thickBot="1" x14ac:dyDescent="0.3">
      <c r="A1" s="94" t="s">
        <v>108</v>
      </c>
    </row>
    <row r="2" spans="1:2" x14ac:dyDescent="0.2">
      <c r="A2" t="s">
        <v>102</v>
      </c>
      <c r="B2">
        <f>Household_SSI</f>
        <v>0</v>
      </c>
    </row>
    <row r="3" spans="1:2" x14ac:dyDescent="0.2">
      <c r="A3" t="s">
        <v>103</v>
      </c>
      <c r="B3" t="str">
        <f>IF(Earned_Income=0,"y","n")</f>
        <v>y</v>
      </c>
    </row>
    <row r="4" spans="1:2" x14ac:dyDescent="0.2">
      <c r="A4" t="s">
        <v>104</v>
      </c>
      <c r="B4" t="str">
        <f>IF(HH_SIZE=1,"y","n")</f>
        <v>n</v>
      </c>
    </row>
    <row r="5" spans="1:2" s="90" customFormat="1" ht="25.5" customHeight="1" x14ac:dyDescent="0.2">
      <c r="A5" s="90" t="s">
        <v>105</v>
      </c>
      <c r="B5" s="91" t="str">
        <f>IF(AND(B2="y",B3="y",B4="y"),"Yes","No")</f>
        <v>No</v>
      </c>
    </row>
    <row r="6" spans="1:2" x14ac:dyDescent="0.2">
      <c r="A6" t="s">
        <v>107</v>
      </c>
      <c r="B6" s="2" t="e">
        <f>(IF((Unearned_Income-STEP3&lt;0),0,Unearned_Income-STEP3))</f>
        <v>#N/A</v>
      </c>
    </row>
    <row r="7" spans="1:2" x14ac:dyDescent="0.2">
      <c r="A7" t="s">
        <v>106</v>
      </c>
      <c r="B7" s="4" t="e">
        <f>B6/2</f>
        <v>#N/A</v>
      </c>
    </row>
    <row r="8" spans="1:2" x14ac:dyDescent="0.2">
      <c r="A8" s="92" t="s">
        <v>177</v>
      </c>
      <c r="B8" t="str">
        <f>IF((Worksheet!B70&gt;=453),"yes","no")</f>
        <v>no</v>
      </c>
    </row>
    <row r="9" spans="1:2" x14ac:dyDescent="0.2">
      <c r="A9" t="s">
        <v>115</v>
      </c>
      <c r="B9" s="2">
        <f>IF(B8="yes",453,223)</f>
        <v>223</v>
      </c>
    </row>
    <row r="10" spans="1:2" x14ac:dyDescent="0.2">
      <c r="A10" t="s">
        <v>111</v>
      </c>
      <c r="B10" s="2">
        <v>634</v>
      </c>
    </row>
    <row r="11" spans="1:2" x14ac:dyDescent="0.2">
      <c r="A11" t="s">
        <v>112</v>
      </c>
      <c r="B11" s="2">
        <f>SUM(B9:B10)</f>
        <v>857</v>
      </c>
    </row>
    <row r="12" spans="1:2" x14ac:dyDescent="0.2">
      <c r="A12" t="s">
        <v>113</v>
      </c>
      <c r="B12" s="2" t="e">
        <f>B11-B7</f>
        <v>#N/A</v>
      </c>
    </row>
    <row r="13" spans="1:2" x14ac:dyDescent="0.2">
      <c r="A13" t="s">
        <v>178</v>
      </c>
      <c r="B13" s="2" t="e">
        <f>B6-B12</f>
        <v>#N/A</v>
      </c>
    </row>
    <row r="14" spans="1:2" s="90" customFormat="1" ht="25.5" customHeight="1" x14ac:dyDescent="0.2">
      <c r="A14" s="95" t="s">
        <v>114</v>
      </c>
      <c r="B14" s="93" t="e">
        <f>IF(B13&gt;0,B13*netincome_percent,0)</f>
        <v>#N/A</v>
      </c>
    </row>
    <row r="15" spans="1:2" ht="25.5" customHeight="1" x14ac:dyDescent="0.2">
      <c r="A15" t="s">
        <v>110</v>
      </c>
      <c r="B15" s="4">
        <f>Ref_Tables!B72</f>
        <v>192</v>
      </c>
    </row>
    <row r="16" spans="1:2" s="96" customFormat="1" ht="25.5" customHeight="1" thickBot="1" x14ac:dyDescent="0.3">
      <c r="A16" s="97" t="s">
        <v>109</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topLeftCell="A19" workbookViewId="0">
      <selection activeCell="F37" sqref="F37"/>
    </sheetView>
  </sheetViews>
  <sheetFormatPr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3" t="s">
        <v>78</v>
      </c>
      <c r="B1" s="264"/>
      <c r="C1" s="265"/>
    </row>
    <row r="2" spans="1:3" ht="13.5" thickTop="1" x14ac:dyDescent="0.2"/>
    <row r="3" spans="1:3" x14ac:dyDescent="0.2">
      <c r="A3" s="270" t="str">
        <f>IF(Advocate="", "", CONCATENATE("Prepared by: ", Advocate))</f>
        <v/>
      </c>
      <c r="B3" s="270"/>
      <c r="C3" s="270"/>
    </row>
    <row r="4" spans="1:3" x14ac:dyDescent="0.2">
      <c r="A4" s="270" t="str">
        <f>IF(client_name="", "", CONCATENATE("Client: ", client_name))</f>
        <v/>
      </c>
      <c r="B4" s="270"/>
      <c r="C4" s="270"/>
    </row>
    <row r="5" spans="1:3" ht="38.25" customHeight="1" x14ac:dyDescent="0.2">
      <c r="A5" s="269" t="str">
        <f>IF(client_notes="", "", client_notes)</f>
        <v/>
      </c>
      <c r="B5" s="269"/>
      <c r="C5" s="269"/>
    </row>
    <row r="6" spans="1:3" x14ac:dyDescent="0.2">
      <c r="A6" s="51" t="s">
        <v>76</v>
      </c>
      <c r="B6" s="52">
        <f ca="1">TODAY()</f>
        <v>42999</v>
      </c>
      <c r="C6" s="53">
        <f ca="1">NOW()</f>
        <v>42999.482163194443</v>
      </c>
    </row>
    <row r="7" spans="1:3" ht="22.5" customHeight="1" x14ac:dyDescent="0.2">
      <c r="A7" s="262" t="s">
        <v>174</v>
      </c>
      <c r="B7" s="262"/>
      <c r="C7" s="262"/>
    </row>
    <row r="8" spans="1:3" ht="17.25" customHeight="1" x14ac:dyDescent="0.2">
      <c r="A8" s="45" t="s">
        <v>84</v>
      </c>
      <c r="B8" s="50">
        <f>HH_SIZE</f>
        <v>0</v>
      </c>
      <c r="C8" s="45"/>
    </row>
    <row r="9" spans="1:3" ht="17.25" customHeight="1" x14ac:dyDescent="0.2">
      <c r="A9" s="45"/>
      <c r="B9" s="50"/>
      <c r="C9" s="45"/>
    </row>
    <row r="10" spans="1:3" x14ac:dyDescent="0.2">
      <c r="A10" s="45" t="s">
        <v>154</v>
      </c>
      <c r="B10" s="46" t="e">
        <f>Worksheet!#REF!</f>
        <v>#REF!</v>
      </c>
      <c r="C10" s="268" t="s">
        <v>83</v>
      </c>
    </row>
    <row r="11" spans="1:3" x14ac:dyDescent="0.2">
      <c r="A11" s="45" t="s">
        <v>155</v>
      </c>
      <c r="B11" s="46" t="e">
        <f>Worksheet!B31</f>
        <v>#N/A</v>
      </c>
      <c r="C11" s="268"/>
    </row>
    <row r="12" spans="1:3" x14ac:dyDescent="0.2">
      <c r="A12" s="45" t="s">
        <v>156</v>
      </c>
      <c r="B12" s="46" t="e">
        <f>Worksheet!#REF!</f>
        <v>#REF!</v>
      </c>
      <c r="C12" s="268"/>
    </row>
    <row r="13" spans="1:3" x14ac:dyDescent="0.2">
      <c r="A13" s="45" t="s">
        <v>80</v>
      </c>
      <c r="B13" s="46" t="e">
        <f>Worksheet!B99</f>
        <v>#N/A</v>
      </c>
      <c r="C13" s="268"/>
    </row>
    <row r="14" spans="1:3" x14ac:dyDescent="0.2">
      <c r="A14" s="45" t="s">
        <v>81</v>
      </c>
      <c r="B14" s="46">
        <f>Unearned_Income</f>
        <v>0</v>
      </c>
      <c r="C14" s="268"/>
    </row>
    <row r="15" spans="1:3" x14ac:dyDescent="0.2">
      <c r="A15" s="45" t="s">
        <v>82</v>
      </c>
      <c r="B15" s="46">
        <f>Earned_Income</f>
        <v>0</v>
      </c>
      <c r="C15" s="268"/>
    </row>
    <row r="16" spans="1:3" x14ac:dyDescent="0.2">
      <c r="A16" s="45"/>
      <c r="B16" s="47"/>
      <c r="C16" s="45"/>
    </row>
    <row r="17" spans="1:3" x14ac:dyDescent="0.2">
      <c r="A17" s="45" t="s">
        <v>71</v>
      </c>
      <c r="B17" s="46">
        <f>SUM(B14:B15)</f>
        <v>0</v>
      </c>
      <c r="C17" s="46">
        <f>B17</f>
        <v>0</v>
      </c>
    </row>
    <row r="18" spans="1:3" x14ac:dyDescent="0.2">
      <c r="A18" s="45"/>
      <c r="B18" s="46"/>
      <c r="C18" s="46"/>
    </row>
    <row r="19" spans="1:3" x14ac:dyDescent="0.2">
      <c r="A19" s="48" t="s">
        <v>158</v>
      </c>
      <c r="B19" s="46"/>
      <c r="C19" s="46"/>
    </row>
    <row r="20" spans="1:3" x14ac:dyDescent="0.2">
      <c r="A20" s="49" t="s">
        <v>159</v>
      </c>
      <c r="B20" s="46">
        <f>Worksheet!B70</f>
        <v>0</v>
      </c>
      <c r="C20" s="46"/>
    </row>
    <row r="21" spans="1:3" x14ac:dyDescent="0.2">
      <c r="A21" s="49" t="s">
        <v>160</v>
      </c>
      <c r="B21" s="46">
        <f>Worksheet!B77</f>
        <v>0</v>
      </c>
      <c r="C21" s="46"/>
    </row>
    <row r="22" spans="1:3" x14ac:dyDescent="0.2">
      <c r="A22" s="49"/>
      <c r="B22" s="46"/>
      <c r="C22" s="46"/>
    </row>
    <row r="23" spans="1:3" x14ac:dyDescent="0.2">
      <c r="A23" s="48" t="s">
        <v>72</v>
      </c>
      <c r="B23" s="46"/>
      <c r="C23" s="45"/>
    </row>
    <row r="24" spans="1:3" x14ac:dyDescent="0.2">
      <c r="A24" s="49" t="s">
        <v>90</v>
      </c>
      <c r="B24" s="46" t="e">
        <f>STEP3</f>
        <v>#N/A</v>
      </c>
      <c r="C24" s="45"/>
    </row>
    <row r="25" spans="1:3" x14ac:dyDescent="0.2">
      <c r="A25" s="49" t="s">
        <v>65</v>
      </c>
      <c r="B25" s="46" t="e">
        <f>STEP7</f>
        <v>#N/A</v>
      </c>
      <c r="C25" s="45" t="s">
        <v>79</v>
      </c>
    </row>
    <row r="26" spans="1:3" x14ac:dyDescent="0.2">
      <c r="A26" s="49" t="s">
        <v>64</v>
      </c>
      <c r="B26" s="46" t="str">
        <f>STEP9</f>
        <v>$0.0</v>
      </c>
      <c r="C26" s="45"/>
    </row>
    <row r="27" spans="1:3" x14ac:dyDescent="0.2">
      <c r="A27" s="49" t="s">
        <v>91</v>
      </c>
      <c r="B27" s="46">
        <f>STEP4</f>
        <v>0</v>
      </c>
      <c r="C27" s="45"/>
    </row>
    <row r="28" spans="1:3" x14ac:dyDescent="0.2">
      <c r="A28" s="49" t="s">
        <v>73</v>
      </c>
      <c r="B28" s="46">
        <f>STEP6</f>
        <v>0</v>
      </c>
      <c r="C28" s="45"/>
    </row>
    <row r="29" spans="1:3" x14ac:dyDescent="0.2">
      <c r="A29" s="49" t="s">
        <v>92</v>
      </c>
      <c r="B29" s="46">
        <f>STEP5</f>
        <v>0</v>
      </c>
      <c r="C29" s="45"/>
    </row>
    <row r="30" spans="1:3" x14ac:dyDescent="0.2">
      <c r="A30" s="49" t="s">
        <v>94</v>
      </c>
      <c r="B30" s="46">
        <f>STEP8</f>
        <v>0</v>
      </c>
      <c r="C30" s="45"/>
    </row>
    <row r="31" spans="1:3" x14ac:dyDescent="0.2">
      <c r="A31" s="45"/>
      <c r="B31" s="47"/>
      <c r="C31" s="45"/>
    </row>
    <row r="32" spans="1:3" x14ac:dyDescent="0.2">
      <c r="A32" s="48" t="s">
        <v>74</v>
      </c>
      <c r="B32" s="46" t="e">
        <f>SUM(B24:B30)</f>
        <v>#N/A</v>
      </c>
      <c r="C32" s="46" t="e">
        <f>-B32</f>
        <v>#N/A</v>
      </c>
    </row>
    <row r="33" spans="1:3" x14ac:dyDescent="0.2">
      <c r="A33" s="45"/>
      <c r="B33" s="46"/>
      <c r="C33" s="45"/>
    </row>
    <row r="34" spans="1:3" x14ac:dyDescent="0.2">
      <c r="A34" s="45" t="s">
        <v>75</v>
      </c>
      <c r="B34" s="46"/>
      <c r="C34" s="45"/>
    </row>
    <row r="35" spans="1:3" ht="17.25" customHeight="1" x14ac:dyDescent="0.2">
      <c r="A35" s="80" t="s">
        <v>93</v>
      </c>
      <c r="B35" s="46" t="e">
        <f>STEP10</f>
        <v>#N/A</v>
      </c>
      <c r="C35" s="45"/>
    </row>
    <row r="36" spans="1:3" x14ac:dyDescent="0.2">
      <c r="A36" s="45"/>
      <c r="B36" s="46"/>
      <c r="C36" s="45"/>
    </row>
    <row r="37" spans="1:3" ht="25.5" customHeight="1" x14ac:dyDescent="0.2">
      <c r="A37" s="81" t="s">
        <v>172</v>
      </c>
      <c r="B37" s="82" t="e">
        <f>Worksheet!B109</f>
        <v>#N/A</v>
      </c>
      <c r="C37" s="45"/>
    </row>
    <row r="38" spans="1:3" ht="17.25" customHeight="1" thickBot="1" x14ac:dyDescent="0.25">
      <c r="A38" s="48" t="s">
        <v>85</v>
      </c>
      <c r="B38" s="82" t="e">
        <f>Worksheet!B110</f>
        <v>#N/A</v>
      </c>
      <c r="C38" s="45"/>
    </row>
    <row r="39" spans="1:3" ht="17.25" customHeight="1" thickTop="1" thickBot="1" x14ac:dyDescent="0.25">
      <c r="A39" s="45" t="s">
        <v>173</v>
      </c>
      <c r="B39" s="83" t="e">
        <f>Worksheet!B112</f>
        <v>#N/A</v>
      </c>
      <c r="C39" s="45"/>
    </row>
    <row r="40" spans="1:3" ht="56.25" customHeight="1" thickTop="1" x14ac:dyDescent="0.2">
      <c r="A40" s="267" t="s">
        <v>193</v>
      </c>
      <c r="B40" s="267"/>
      <c r="C40" s="267"/>
    </row>
    <row r="41" spans="1:3" ht="50.25" customHeight="1" x14ac:dyDescent="0.2">
      <c r="A41" s="266" t="s">
        <v>171</v>
      </c>
      <c r="B41" s="266"/>
      <c r="C41" s="266"/>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B51" sqref="B51"/>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4" t="s">
        <v>58</v>
      </c>
      <c r="B1" s="275"/>
      <c r="C1" s="275"/>
    </row>
    <row r="2" spans="1:3" s="26" customFormat="1" ht="13.5" thickTop="1" x14ac:dyDescent="0.2">
      <c r="A2" s="122"/>
      <c r="B2" s="123"/>
    </row>
    <row r="3" spans="1:3" ht="13.5" thickBot="1" x14ac:dyDescent="0.25">
      <c r="A3" s="272" t="s">
        <v>32</v>
      </c>
      <c r="B3" s="273"/>
      <c r="C3" s="273"/>
    </row>
    <row r="4" spans="1:3" x14ac:dyDescent="0.2">
      <c r="A4" s="115" t="s">
        <v>13</v>
      </c>
      <c r="B4" s="19">
        <v>3500</v>
      </c>
      <c r="C4" s="14"/>
    </row>
    <row r="5" spans="1:3" x14ac:dyDescent="0.2">
      <c r="A5" s="115" t="s">
        <v>18</v>
      </c>
      <c r="B5" s="19">
        <v>0</v>
      </c>
      <c r="C5" s="14"/>
    </row>
    <row r="6" spans="1:3" x14ac:dyDescent="0.2">
      <c r="A6" s="115" t="s">
        <v>14</v>
      </c>
      <c r="B6" s="19">
        <v>2250</v>
      </c>
      <c r="C6" s="14"/>
    </row>
    <row r="7" spans="1:3" x14ac:dyDescent="0.2">
      <c r="A7" s="115"/>
      <c r="B7" s="19"/>
      <c r="C7" s="14"/>
    </row>
    <row r="8" spans="1:3" ht="13.5" thickBot="1" x14ac:dyDescent="0.25">
      <c r="A8" s="272" t="s">
        <v>186</v>
      </c>
      <c r="B8" s="273"/>
      <c r="C8" s="273"/>
    </row>
    <row r="9" spans="1:3" s="1" customFormat="1" ht="13.5" thickBot="1" x14ac:dyDescent="0.25">
      <c r="A9" s="116" t="s">
        <v>63</v>
      </c>
      <c r="B9" s="117" t="s">
        <v>8</v>
      </c>
      <c r="C9" s="118"/>
    </row>
    <row r="10" spans="1:3" x14ac:dyDescent="0.2">
      <c r="A10" s="119">
        <v>1</v>
      </c>
      <c r="B10" s="120">
        <v>1307</v>
      </c>
      <c r="C10" s="14"/>
    </row>
    <row r="11" spans="1:3" x14ac:dyDescent="0.2">
      <c r="A11" s="119">
        <v>2</v>
      </c>
      <c r="B11" s="120">
        <v>1760</v>
      </c>
      <c r="C11" s="14"/>
    </row>
    <row r="12" spans="1:3" x14ac:dyDescent="0.2">
      <c r="A12" s="119">
        <v>3</v>
      </c>
      <c r="B12" s="120">
        <v>2213</v>
      </c>
      <c r="C12" s="14"/>
    </row>
    <row r="13" spans="1:3" x14ac:dyDescent="0.2">
      <c r="A13" s="119">
        <v>4</v>
      </c>
      <c r="B13" s="120">
        <v>2665</v>
      </c>
      <c r="C13" s="14"/>
    </row>
    <row r="14" spans="1:3" x14ac:dyDescent="0.2">
      <c r="A14" s="104">
        <v>5</v>
      </c>
      <c r="B14" s="120">
        <v>3118</v>
      </c>
      <c r="C14" s="14"/>
    </row>
    <row r="15" spans="1:3" x14ac:dyDescent="0.2">
      <c r="A15" s="104">
        <v>6</v>
      </c>
      <c r="B15" s="120">
        <v>3571</v>
      </c>
      <c r="C15" s="14"/>
    </row>
    <row r="16" spans="1:3" x14ac:dyDescent="0.2">
      <c r="A16" s="104">
        <v>7</v>
      </c>
      <c r="B16" s="120">
        <v>4024</v>
      </c>
      <c r="C16" s="14"/>
    </row>
    <row r="17" spans="1:3" x14ac:dyDescent="0.2">
      <c r="A17" s="104">
        <v>8</v>
      </c>
      <c r="B17" s="120">
        <v>4477</v>
      </c>
      <c r="C17" s="14"/>
    </row>
    <row r="18" spans="1:3" x14ac:dyDescent="0.2">
      <c r="A18" s="121" t="s">
        <v>9</v>
      </c>
      <c r="B18" s="120">
        <v>453</v>
      </c>
      <c r="C18" s="14" t="s">
        <v>10</v>
      </c>
    </row>
    <row r="19" spans="1:3" x14ac:dyDescent="0.2">
      <c r="A19" s="3"/>
      <c r="B19" s="7"/>
    </row>
    <row r="20" spans="1:3" ht="13.5" thickBot="1" x14ac:dyDescent="0.25">
      <c r="A20" s="271" t="s">
        <v>170</v>
      </c>
      <c r="B20" s="276"/>
      <c r="C20" s="276"/>
    </row>
    <row r="21" spans="1:3" s="1" customFormat="1" ht="13.5" thickBot="1" x14ac:dyDescent="0.25">
      <c r="A21" s="12" t="s">
        <v>63</v>
      </c>
      <c r="B21" s="13" t="s">
        <v>62</v>
      </c>
      <c r="C21" s="13"/>
    </row>
    <row r="22" spans="1:3" x14ac:dyDescent="0.2">
      <c r="A22" s="9">
        <v>1</v>
      </c>
      <c r="B22" s="7">
        <v>2010</v>
      </c>
      <c r="C22" s="4"/>
    </row>
    <row r="23" spans="1:3" x14ac:dyDescent="0.2">
      <c r="A23" s="9">
        <v>2</v>
      </c>
      <c r="B23" s="7">
        <v>2707</v>
      </c>
    </row>
    <row r="24" spans="1:3" x14ac:dyDescent="0.2">
      <c r="A24" s="9">
        <v>3</v>
      </c>
      <c r="B24" s="7">
        <v>3403</v>
      </c>
    </row>
    <row r="25" spans="1:3" x14ac:dyDescent="0.2">
      <c r="A25" s="9">
        <v>4</v>
      </c>
      <c r="B25" s="7">
        <v>4100</v>
      </c>
    </row>
    <row r="26" spans="1:3" x14ac:dyDescent="0.2">
      <c r="A26" s="8">
        <v>5</v>
      </c>
      <c r="B26" s="7">
        <v>4797</v>
      </c>
    </row>
    <row r="27" spans="1:3" x14ac:dyDescent="0.2">
      <c r="A27" s="8">
        <v>6</v>
      </c>
      <c r="B27" s="7">
        <v>5493</v>
      </c>
    </row>
    <row r="28" spans="1:3" x14ac:dyDescent="0.2">
      <c r="A28" s="8">
        <v>7</v>
      </c>
      <c r="B28" s="7">
        <v>6190</v>
      </c>
    </row>
    <row r="29" spans="1:3" x14ac:dyDescent="0.2">
      <c r="A29" s="8">
        <v>8</v>
      </c>
      <c r="B29" s="7">
        <v>6887</v>
      </c>
    </row>
    <row r="30" spans="1:3" x14ac:dyDescent="0.2">
      <c r="A30" s="3" t="s">
        <v>9</v>
      </c>
      <c r="B30" s="7">
        <v>696</v>
      </c>
      <c r="C30" t="s">
        <v>10</v>
      </c>
    </row>
    <row r="32" spans="1:3" ht="13.5" thickBot="1" x14ac:dyDescent="0.25">
      <c r="A32" s="271" t="s">
        <v>22</v>
      </c>
      <c r="B32" s="271"/>
      <c r="C32" s="271"/>
    </row>
    <row r="33" spans="1:3" ht="13.5" thickBot="1" x14ac:dyDescent="0.25">
      <c r="A33" s="12" t="s">
        <v>63</v>
      </c>
      <c r="B33" s="13" t="s">
        <v>11</v>
      </c>
      <c r="C33" s="113"/>
    </row>
    <row r="34" spans="1:3" x14ac:dyDescent="0.2">
      <c r="A34" s="9">
        <v>1</v>
      </c>
      <c r="B34" s="7">
        <v>160</v>
      </c>
    </row>
    <row r="35" spans="1:3" x14ac:dyDescent="0.2">
      <c r="A35" s="9">
        <v>2</v>
      </c>
      <c r="B35" s="7">
        <v>160</v>
      </c>
    </row>
    <row r="36" spans="1:3" x14ac:dyDescent="0.2">
      <c r="A36" s="9">
        <v>3</v>
      </c>
      <c r="B36" s="7">
        <v>160</v>
      </c>
    </row>
    <row r="37" spans="1:3" x14ac:dyDescent="0.2">
      <c r="A37" s="9">
        <v>4</v>
      </c>
      <c r="B37" s="7">
        <v>170</v>
      </c>
    </row>
    <row r="38" spans="1:3" x14ac:dyDescent="0.2">
      <c r="A38" s="8">
        <v>5</v>
      </c>
      <c r="B38" s="7">
        <v>199</v>
      </c>
    </row>
    <row r="39" spans="1:3" x14ac:dyDescent="0.2">
      <c r="A39" s="16" t="s">
        <v>21</v>
      </c>
      <c r="B39" s="7">
        <v>228</v>
      </c>
    </row>
    <row r="40" spans="1:3" x14ac:dyDescent="0.2">
      <c r="A40" s="8"/>
      <c r="B40" s="7"/>
    </row>
    <row r="41" spans="1:3" ht="13.5" thickBot="1" x14ac:dyDescent="0.25">
      <c r="A41" s="271" t="s">
        <v>25</v>
      </c>
      <c r="B41" s="276"/>
      <c r="C41" s="276"/>
    </row>
    <row r="42" spans="1:3" x14ac:dyDescent="0.2">
      <c r="A42" t="s">
        <v>24</v>
      </c>
      <c r="B42" s="17">
        <v>0.2</v>
      </c>
    </row>
    <row r="44" spans="1:3" ht="13.5" thickBot="1" x14ac:dyDescent="0.25">
      <c r="A44" s="271" t="s">
        <v>54</v>
      </c>
      <c r="B44" s="276"/>
      <c r="C44" s="276"/>
    </row>
    <row r="45" spans="1:3" x14ac:dyDescent="0.2">
      <c r="A45" t="s">
        <v>12</v>
      </c>
      <c r="B45" s="2">
        <v>35</v>
      </c>
    </row>
    <row r="47" spans="1:3" ht="13.5" thickBot="1" x14ac:dyDescent="0.25">
      <c r="A47" s="271" t="s">
        <v>87</v>
      </c>
      <c r="B47" s="271"/>
      <c r="C47" s="271"/>
    </row>
    <row r="48" spans="1:3" s="11" customFormat="1" x14ac:dyDescent="0.2">
      <c r="A48" s="11" t="s">
        <v>4</v>
      </c>
      <c r="B48" s="43">
        <v>636</v>
      </c>
      <c r="C48" s="43"/>
    </row>
    <row r="49" spans="1:3" s="11" customFormat="1" x14ac:dyDescent="0.2">
      <c r="A49" s="11" t="s">
        <v>5</v>
      </c>
      <c r="B49" s="43">
        <v>392</v>
      </c>
      <c r="C49" s="43"/>
    </row>
    <row r="50" spans="1:3" s="11" customFormat="1" x14ac:dyDescent="0.2">
      <c r="A50" s="11" t="s">
        <v>17</v>
      </c>
      <c r="B50" s="43">
        <v>0</v>
      </c>
      <c r="C50" s="43"/>
    </row>
    <row r="51" spans="1:3" s="11" customFormat="1" x14ac:dyDescent="0.2">
      <c r="A51" s="11" t="s">
        <v>70</v>
      </c>
      <c r="B51" s="43">
        <v>45</v>
      </c>
      <c r="C51" s="43"/>
    </row>
    <row r="52" spans="1:3" x14ac:dyDescent="0.2">
      <c r="B52" s="19"/>
    </row>
    <row r="53" spans="1:3" ht="13.5" thickBot="1" x14ac:dyDescent="0.25">
      <c r="A53" s="276" t="s">
        <v>15</v>
      </c>
      <c r="B53" s="276"/>
      <c r="C53" s="276"/>
    </row>
    <row r="54" spans="1:3" ht="12.75" customHeight="1" x14ac:dyDescent="0.2">
      <c r="A54" t="s">
        <v>141</v>
      </c>
      <c r="B54" s="2">
        <v>535</v>
      </c>
      <c r="C54" s="18" t="s">
        <v>20</v>
      </c>
    </row>
    <row r="55" spans="1:3" x14ac:dyDescent="0.2">
      <c r="A55" t="s">
        <v>16</v>
      </c>
      <c r="B55" s="2">
        <v>143</v>
      </c>
      <c r="C55" s="10" t="s">
        <v>88</v>
      </c>
    </row>
    <row r="56" spans="1:3" s="14" customFormat="1" x14ac:dyDescent="0.2">
      <c r="A56" s="14" t="s">
        <v>33</v>
      </c>
      <c r="B56" s="19"/>
      <c r="C56" s="14" t="s">
        <v>89</v>
      </c>
    </row>
    <row r="57" spans="1:3" s="14" customFormat="1" x14ac:dyDescent="0.2">
      <c r="B57" s="19"/>
    </row>
    <row r="58" spans="1:3" ht="13.5" thickBot="1" x14ac:dyDescent="0.25">
      <c r="A58" s="271" t="s">
        <v>187</v>
      </c>
      <c r="B58" s="276"/>
      <c r="C58" s="276"/>
    </row>
    <row r="59" spans="1:3" s="14" customFormat="1" x14ac:dyDescent="0.2">
      <c r="A59" s="14">
        <v>1</v>
      </c>
      <c r="B59" s="15">
        <v>1005</v>
      </c>
    </row>
    <row r="60" spans="1:3" s="14" customFormat="1" x14ac:dyDescent="0.2">
      <c r="A60" s="14">
        <v>2</v>
      </c>
      <c r="B60" s="15">
        <v>1354</v>
      </c>
    </row>
    <row r="61" spans="1:3" x14ac:dyDescent="0.2">
      <c r="A61">
        <v>3</v>
      </c>
      <c r="B61" s="4">
        <v>1702</v>
      </c>
    </row>
    <row r="62" spans="1:3" x14ac:dyDescent="0.2">
      <c r="A62">
        <v>4</v>
      </c>
      <c r="B62" s="4">
        <v>2050</v>
      </c>
    </row>
    <row r="63" spans="1:3" x14ac:dyDescent="0.2">
      <c r="A63">
        <v>5</v>
      </c>
      <c r="B63" s="4">
        <v>2399</v>
      </c>
    </row>
    <row r="64" spans="1:3" x14ac:dyDescent="0.2">
      <c r="A64">
        <v>6</v>
      </c>
      <c r="B64" s="4">
        <v>2747</v>
      </c>
    </row>
    <row r="65" spans="1:3" x14ac:dyDescent="0.2">
      <c r="A65">
        <v>7</v>
      </c>
      <c r="B65" s="4">
        <v>3095</v>
      </c>
    </row>
    <row r="66" spans="1:3" x14ac:dyDescent="0.2">
      <c r="A66">
        <v>8</v>
      </c>
      <c r="B66" s="4">
        <v>3444</v>
      </c>
    </row>
    <row r="67" spans="1:3" x14ac:dyDescent="0.2">
      <c r="A67" s="3" t="s">
        <v>6</v>
      </c>
      <c r="B67" s="4">
        <v>349</v>
      </c>
      <c r="C67" s="277" t="s">
        <v>181</v>
      </c>
    </row>
    <row r="68" spans="1:3" x14ac:dyDescent="0.2">
      <c r="C68" s="278"/>
    </row>
    <row r="69" spans="1:3" x14ac:dyDescent="0.2">
      <c r="C69" s="278"/>
    </row>
    <row r="70" spans="1:3" x14ac:dyDescent="0.2">
      <c r="C70" s="10"/>
    </row>
    <row r="71" spans="1:3" ht="13.5" thickBot="1" x14ac:dyDescent="0.25">
      <c r="A71" s="271" t="s">
        <v>53</v>
      </c>
      <c r="B71" s="276"/>
      <c r="C71" s="276"/>
    </row>
    <row r="72" spans="1:3" x14ac:dyDescent="0.2">
      <c r="A72" s="6">
        <v>1</v>
      </c>
      <c r="B72" s="5">
        <v>192</v>
      </c>
      <c r="C72" s="20"/>
    </row>
    <row r="73" spans="1:3" x14ac:dyDescent="0.2">
      <c r="A73" s="6">
        <v>2</v>
      </c>
      <c r="B73" s="5">
        <v>352</v>
      </c>
    </row>
    <row r="74" spans="1:3" x14ac:dyDescent="0.2">
      <c r="A74" s="6">
        <v>3</v>
      </c>
      <c r="B74" s="5">
        <v>504</v>
      </c>
    </row>
    <row r="75" spans="1:3" x14ac:dyDescent="0.2">
      <c r="A75" s="6">
        <v>4</v>
      </c>
      <c r="B75" s="5">
        <v>640</v>
      </c>
    </row>
    <row r="76" spans="1:3" x14ac:dyDescent="0.2">
      <c r="A76" s="6">
        <v>5</v>
      </c>
      <c r="B76" s="5">
        <v>760</v>
      </c>
    </row>
    <row r="77" spans="1:3" x14ac:dyDescent="0.2">
      <c r="A77" s="6">
        <v>6</v>
      </c>
      <c r="B77" s="5">
        <v>913</v>
      </c>
    </row>
    <row r="78" spans="1:3" x14ac:dyDescent="0.2">
      <c r="A78" s="6">
        <v>7</v>
      </c>
      <c r="B78" s="5">
        <v>1009</v>
      </c>
    </row>
    <row r="79" spans="1:3" x14ac:dyDescent="0.2">
      <c r="A79" s="6">
        <v>8</v>
      </c>
      <c r="B79" s="5">
        <v>1153</v>
      </c>
    </row>
    <row r="80" spans="1:3" x14ac:dyDescent="0.2">
      <c r="A80" s="3" t="s">
        <v>6</v>
      </c>
      <c r="B80" s="5">
        <v>144</v>
      </c>
    </row>
    <row r="82" spans="1:3" s="110" customFormat="1" ht="13.5" thickBot="1" x14ac:dyDescent="0.25">
      <c r="A82" s="111" t="s">
        <v>95</v>
      </c>
      <c r="B82" s="112"/>
      <c r="C82" s="112"/>
    </row>
    <row r="83" spans="1:3" x14ac:dyDescent="0.2">
      <c r="B83" s="77">
        <v>0.3</v>
      </c>
    </row>
    <row r="85" spans="1:3" s="110" customFormat="1" ht="13.5" thickBot="1" x14ac:dyDescent="0.25">
      <c r="A85" s="111" t="s">
        <v>99</v>
      </c>
      <c r="B85" s="112"/>
      <c r="C85" s="112"/>
    </row>
    <row r="86" spans="1:3" x14ac:dyDescent="0.2">
      <c r="A86" t="s">
        <v>96</v>
      </c>
      <c r="B86" s="89">
        <v>2</v>
      </c>
      <c r="C86" t="s">
        <v>97</v>
      </c>
    </row>
    <row r="87" spans="1:3" x14ac:dyDescent="0.2">
      <c r="A87" t="s">
        <v>98</v>
      </c>
      <c r="B87" s="2">
        <v>15</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Vicky Negus</cp:lastModifiedBy>
  <cp:lastPrinted>2011-01-31T21:47:38Z</cp:lastPrinted>
  <dcterms:created xsi:type="dcterms:W3CDTF">2000-10-11T13:54:05Z</dcterms:created>
  <dcterms:modified xsi:type="dcterms:W3CDTF">2017-09-21T15:34:32Z</dcterms:modified>
</cp:coreProperties>
</file>