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B8" i="4" l="1"/>
  <c r="B9" i="4"/>
  <c r="B15" i="4" l="1"/>
  <c r="C51" i="1" l="1"/>
  <c r="B37" i="1" l="1"/>
  <c r="B35" i="1"/>
  <c r="B88" i="1" l="1"/>
  <c r="A50" i="1"/>
  <c r="B91" i="1"/>
  <c r="B92" i="1"/>
  <c r="A91" i="1"/>
  <c r="B102" i="1"/>
  <c r="B51" i="1"/>
  <c r="B52" i="1" s="1"/>
  <c r="B99" i="1" s="1"/>
  <c r="C26" i="1"/>
  <c r="C27" i="1"/>
  <c r="C22" i="1"/>
  <c r="C23" i="1"/>
  <c r="B46" i="1"/>
  <c r="B98" i="1" s="1"/>
  <c r="B60" i="1"/>
  <c r="B63" i="1"/>
  <c r="B64" i="1"/>
  <c r="B30" i="3" s="1"/>
  <c r="B76" i="1"/>
  <c r="B11" i="4" s="1"/>
  <c r="B82" i="1"/>
  <c r="B83" i="1" s="1"/>
  <c r="B21" i="3" s="1"/>
  <c r="C30" i="1"/>
  <c r="B36" i="1"/>
  <c r="B11" i="3" s="1"/>
  <c r="B12" i="3"/>
  <c r="B10" i="3"/>
  <c r="J43" i="1"/>
  <c r="J42" i="1"/>
  <c r="J41" i="1"/>
  <c r="J17" i="1"/>
  <c r="J16" i="1"/>
  <c r="J15" i="1"/>
  <c r="B100" i="1"/>
  <c r="B101" i="1"/>
  <c r="B115" i="1"/>
  <c r="B37" i="3" s="1"/>
  <c r="A70" i="1"/>
  <c r="B2" i="4"/>
  <c r="B4" i="4"/>
  <c r="D22" i="1"/>
  <c r="D23" i="1"/>
  <c r="D26" i="1"/>
  <c r="D27" i="1"/>
  <c r="A111" i="1"/>
  <c r="A4" i="3"/>
  <c r="A3" i="3"/>
  <c r="A5" i="3"/>
  <c r="C6" i="3"/>
  <c r="B6" i="3"/>
  <c r="B8" i="3"/>
  <c r="B28" i="3"/>
  <c r="B26" i="3"/>
  <c r="B24" i="1" l="1"/>
  <c r="B15" i="3" s="1"/>
  <c r="B28" i="1"/>
  <c r="B14" i="3" s="1"/>
  <c r="B20" i="3"/>
  <c r="B29" i="3"/>
  <c r="B48" i="1"/>
  <c r="B96" i="1" s="1"/>
  <c r="B3" i="4"/>
  <c r="B5" i="4" s="1"/>
  <c r="J44" i="1"/>
  <c r="J18" i="1"/>
  <c r="B84" i="1"/>
  <c r="B24" i="3"/>
  <c r="B95" i="1" l="1"/>
  <c r="B27" i="3"/>
  <c r="B17" i="3"/>
  <c r="C17" i="3" s="1"/>
  <c r="B31" i="1"/>
  <c r="B6" i="4"/>
  <c r="B7" i="4" s="1"/>
  <c r="B12" i="4" s="1"/>
  <c r="B66" i="1"/>
  <c r="B86" i="1" s="1"/>
  <c r="B87" i="1" s="1"/>
  <c r="B89" i="1" s="1"/>
  <c r="B103" i="1" s="1"/>
  <c r="B97" i="1"/>
  <c r="J32" i="1"/>
  <c r="B39" i="1" l="1"/>
  <c r="B38" i="1"/>
  <c r="B105" i="1" s="1"/>
  <c r="B25" i="3"/>
  <c r="B32" i="3" s="1"/>
  <c r="C32" i="3" s="1"/>
  <c r="B13" i="4"/>
  <c r="B14" i="4" s="1"/>
  <c r="B16" i="4" s="1"/>
  <c r="B121" i="1" s="1"/>
  <c r="B104" i="1"/>
  <c r="B111" i="1" s="1"/>
  <c r="B112" i="1" s="1"/>
  <c r="B116" i="1" s="1"/>
  <c r="B38" i="3" s="1"/>
  <c r="J34" i="1" l="1"/>
  <c r="J35" i="1" s="1"/>
  <c r="B41" i="1" s="1"/>
  <c r="C41" i="1" s="1"/>
  <c r="B35" i="3"/>
  <c r="B13" i="3"/>
  <c r="B107" i="1"/>
  <c r="C107" i="1" s="1"/>
  <c r="J47" i="1" l="1"/>
  <c r="B118" i="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<sst xmlns="http://schemas.openxmlformats.org/spreadsheetml/2006/main" count="219" uniqueCount="201">
  <si>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</si>
  <si>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</si>
  <si>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</si>
  <si>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</si>
  <si>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</si>
  <si>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</si>
  <si>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</si>
  <si>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</si>
  <si>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</si>
  <si>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</si>
  <si>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</si>
  <si>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</si>
  <si>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</si>
  <si>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</si>
  <si>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</si>
  <si>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</si>
  <si>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</si>
  <si>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</si>
  <si>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</si>
  <si>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</si>
  <si>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</si>
  <si>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</si>
  <si>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</si>
  <si>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</si>
  <si>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</si>
  <si>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</si>
  <si>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</si>
  <si>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</si>
  <si>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</si>
  <si>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</si>
  <si>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</si>
  <si>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</si>
  <si>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</si>
  <si>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</si>
  <si>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</si>
  <si>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</si>
  <si>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</si>
  <si>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</si>
  <si>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</si>
  <si>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</si>
  <si>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</si>
  <si>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</si>
  <si>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</si>
  <si>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</si>
  <si>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</si>
  <si>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</si>
  <si>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</si>
  <si>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</si>
  <si>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</si>
  <si>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</si>
  <si>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</si>
  <si>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</si>
  <si>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</si>
  <si>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</si>
  <si>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</si>
  <si>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</si>
  <si>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</si>
  <si>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</si>
  <si>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</si>
  <si>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</si>
  <si>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</si>
  <si>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</si>
  <si>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</si>
  <si>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</si>
  <si>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</si>
  <si>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</si>
  <si>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</si>
  <si>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</si>
  <si>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</si>
  <si>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</si>
  <si>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</si>
  <si>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</si>
  <si>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</si>
  <si>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</si>
  <si>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</si>
  <si>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</si>
  <si>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</si>
  <si>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</si>
  <si>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</si>
  <si>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</si>
  <si>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</si>
  <si>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</si>
  <si>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</si>
  <si>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</si>
  <si>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</si>
  <si>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</si>
  <si>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</si>
  <si>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</si>
  <si>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</si>
  <si>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</si>
  <si>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</si>
  <si>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</si>
  <si>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</si>
  <si>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</si>
  <si>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</si>
  <si>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</si>
  <si>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</si>
  <si>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</si>
  <si>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</si>
  <si>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</si>
  <si>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</si>
  <si>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</si>
  <si>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</si>
  <si>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</si>
  <si>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</si>
  <si>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</si>
  <si>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</si>
  <si>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</si>
  <si>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</si>
  <si>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</si>
  <si>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</si>
  <si>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</si>
  <si>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</si>
  <si>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</si>
  <si>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</si>
  <si>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</si>
  <si>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</si>
  <si>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</si>
  <si>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</si>
  <si>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</si>
  <si>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</si>
  <si>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</si>
  <si>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</si>
  <si>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</si>
  <si>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</si>
  <si>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</si>
  <si>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</si>
  <si>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</si>
  <si>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</si>
  <si>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</si>
  <si>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</si>
  <si>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</si>
  <si>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</si>
  <si>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</si>
  <si>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</si>
  <si>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</si>
  <si>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</si>
  <si>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</si>
  <si>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</si>
  <si>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</si>
  <si>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</si>
  <si>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</si>
  <si>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</si>
  <si>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</si>
  <si>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</si>
  <si>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</si>
  <si>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</si>
  <si>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</si>
  <si>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</si>
  <si>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</si>
  <si>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</si>
  <si>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</si>
  <si>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</si>
  <si>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</si>
  <si>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</si>
  <si>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</si>
  <si>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</si>
  <si>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</si>
  <si>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</si>
  <si>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</si>
  <si>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</si>
  <si>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</si>
  <si>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</si>
  <si>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</si>
  <si>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</si>
  <si>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</si>
  <si>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</si>
  <si>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</si>
  <si>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</si>
  <si>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</si>
  <si>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</si>
  <si>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</si>
  <si>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</si>
  <si>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</si>
  <si>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</si>
  <si>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</si>
  <si>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</si>
  <si>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</si>
  <si>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</si>
  <si>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</si>
  <si>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</si>
  <si>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</si>
  <si>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</si>
  <si>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</si>
  <si>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</si>
  <si>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</si>
  <si>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</si>
  <si>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</si>
  <si>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</si>
  <si>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</si>
  <si>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</si>
  <si>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</si>
  <si>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</si>
  <si>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</si>
  <si>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</si>
  <si>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</si>
  <si>
    <t>Are shelter expenses equal or greater than $453?</t>
  </si>
  <si>
    <t>(g) Adjusted Income (a)-(f) (net income)</t>
  </si>
  <si>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Include child support received)</t>
    </r>
  </si>
  <si>
    <t>Revised October, 2015</t>
  </si>
  <si>
    <t>The following worksheet facilitates the calculation of SNAP allotments, based upon figures effective October 1, 2015 through September 30, 2016 (and includes the January 2015 COLA in the 200% gross income test).  This worksheet is intended only as a guide for advocates assisting families and individuals with the Food Stamp Program.  Actual figures are subject to the approval of the Department of Transitional Assistance.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</si>
</sst>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xf numFmtId="44" fontId="4" fillId="3" borderId="1" xfId="4" applyBorder="1"/>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9" t="s">
        <v>192</v>
      </c>
      <c r="B1" s="239"/>
      <c r="C1" s="239"/>
      <c r="D1" s="239"/>
      <c r="E1" s="108" t="s">
        <v>131</v>
      </c>
      <c r="J1" s="144"/>
    </row>
    <row r="2" spans="1:10" ht="20.25" x14ac:dyDescent="0.3">
      <c r="A2" s="162" t="s">
        <v>199</v>
      </c>
      <c r="B2" s="163"/>
      <c r="C2" s="164"/>
      <c r="D2" s="165"/>
      <c r="E2" s="32"/>
      <c r="F2" s="145"/>
      <c r="G2" s="145"/>
    </row>
    <row r="3" spans="1:10" ht="57.75" customHeight="1" x14ac:dyDescent="0.2">
      <c r="A3" s="240" t="s">
        <v>200</v>
      </c>
      <c r="B3" s="240"/>
      <c r="C3" s="240"/>
      <c r="D3" s="240"/>
      <c r="E3" s="33"/>
    </row>
    <row r="4" spans="1:10" ht="39.75" customHeight="1" x14ac:dyDescent="0.2">
      <c r="A4" s="245" t="s">
        <v>193</v>
      </c>
      <c r="B4" s="245"/>
      <c r="C4" s="245"/>
      <c r="D4" s="245"/>
      <c r="E4" s="33"/>
    </row>
    <row r="5" spans="1:10" x14ac:dyDescent="0.2">
      <c r="A5" s="241"/>
      <c r="B5" s="241"/>
      <c r="C5" s="241"/>
      <c r="D5" s="241"/>
      <c r="E5" s="109"/>
    </row>
    <row r="6" spans="1:10" x14ac:dyDescent="0.2">
      <c r="A6" s="249" t="s">
        <v>176</v>
      </c>
      <c r="B6" s="250"/>
      <c r="C6" s="250"/>
      <c r="D6" s="250"/>
    </row>
    <row r="7" spans="1:10" s="26" customFormat="1" x14ac:dyDescent="0.2">
      <c r="A7" s="250"/>
      <c r="B7" s="250"/>
      <c r="C7" s="250"/>
      <c r="D7" s="250"/>
      <c r="E7" s="31"/>
      <c r="J7" s="144"/>
    </row>
    <row r="8" spans="1:10" x14ac:dyDescent="0.2">
      <c r="A8" s="166"/>
      <c r="B8" s="56"/>
      <c r="C8" s="56"/>
      <c r="D8" s="56"/>
      <c r="E8" s="21"/>
    </row>
    <row r="9" spans="1:10" x14ac:dyDescent="0.2">
      <c r="A9" s="167" t="s">
        <v>182</v>
      </c>
      <c r="B9" s="242"/>
      <c r="C9" s="243"/>
      <c r="D9" s="244"/>
      <c r="E9" s="21"/>
    </row>
    <row r="10" spans="1:10" x14ac:dyDescent="0.2">
      <c r="A10" s="167" t="s">
        <v>183</v>
      </c>
      <c r="B10" s="242"/>
      <c r="C10" s="243"/>
      <c r="D10" s="244"/>
      <c r="E10" s="21"/>
    </row>
    <row r="11" spans="1:10" ht="38.25" customHeight="1" x14ac:dyDescent="0.2">
      <c r="A11" s="167" t="s">
        <v>184</v>
      </c>
      <c r="B11" s="254"/>
      <c r="C11" s="255"/>
      <c r="D11" s="256"/>
      <c r="E11" s="21"/>
    </row>
    <row r="12" spans="1:10" s="146" customFormat="1" ht="16.5" thickBot="1" x14ac:dyDescent="0.3">
      <c r="A12" s="168" t="s">
        <v>124</v>
      </c>
      <c r="B12" s="169"/>
      <c r="C12" s="169"/>
      <c r="D12" s="169"/>
      <c r="E12" s="87"/>
      <c r="J12" s="153"/>
    </row>
    <row r="13" spans="1:10" x14ac:dyDescent="0.2">
      <c r="A13" s="170" t="s">
        <v>175</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162</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165</v>
      </c>
    </row>
    <row r="20" spans="1:10" s="148" customFormat="1" ht="16.5" thickBot="1" x14ac:dyDescent="0.3">
      <c r="A20" s="174" t="s">
        <v>134</v>
      </c>
      <c r="B20" s="57"/>
      <c r="C20" s="57"/>
      <c r="D20" s="57"/>
      <c r="E20" s="41"/>
      <c r="J20" s="154"/>
    </row>
    <row r="21" spans="1:10" outlineLevel="1" x14ac:dyDescent="0.2">
      <c r="A21" s="172" t="s">
        <v>109</v>
      </c>
      <c r="B21" s="56"/>
      <c r="C21" s="60" t="s">
        <v>150</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198</v>
      </c>
      <c r="B25" s="177"/>
      <c r="C25" s="60" t="s">
        <v>151</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177</v>
      </c>
      <c r="B30" s="129"/>
      <c r="C30" s="160">
        <f>B30</f>
        <v>0</v>
      </c>
      <c r="D30" s="159"/>
      <c r="E30" s="21"/>
      <c r="G30" s="149"/>
    </row>
    <row r="31" spans="1:10" s="150" customFormat="1" outlineLevel="1" x14ac:dyDescent="0.2">
      <c r="A31" s="180" t="s">
        <v>181</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126</v>
      </c>
      <c r="B33" s="130"/>
      <c r="C33" s="56"/>
      <c r="D33" s="56"/>
      <c r="E33" s="21"/>
    </row>
    <row r="34" spans="1:10" outlineLevel="1" x14ac:dyDescent="0.2">
      <c r="A34" s="185"/>
      <c r="B34" s="62"/>
      <c r="C34" s="63"/>
      <c r="D34" s="63"/>
      <c r="E34" s="21"/>
      <c r="J34" s="147" t="e">
        <f>IF(B38="yes",1,0)</f>
        <v>#N/A</v>
      </c>
    </row>
    <row r="35" spans="1:10" outlineLevel="1" x14ac:dyDescent="0.2">
      <c r="A35" s="186" t="s">
        <v>166</v>
      </c>
      <c r="B35" s="64" t="e">
        <f>IF(HH_SIZE&lt;=8, LOOKUP(HH_SIZE,Ref_Tables!A10:B17), income_max8+((HH_SIZE-8)*income_max_over8))</f>
        <v>#N/A</v>
      </c>
      <c r="C35" s="56"/>
      <c r="D35" s="56"/>
      <c r="E35" s="21"/>
      <c r="J35" s="147" t="e">
        <f>SUM(J32:J34)</f>
        <v>#N/A</v>
      </c>
    </row>
    <row r="36" spans="1:10" outlineLevel="1" x14ac:dyDescent="0.2">
      <c r="A36" s="186" t="s">
        <v>167</v>
      </c>
      <c r="B36" s="64" t="e">
        <f>IF(HH_SIZE&lt;=8,
 LOOKUP(HH_SIZE,Ref_Tables!A22:B29),
 Ref_Tables!B29+((HH_SIZE-8)*Ref_Tables!B30))</f>
        <v>#N/A</v>
      </c>
      <c r="C36" s="56"/>
      <c r="D36" s="56"/>
      <c r="E36" s="21"/>
    </row>
    <row r="37" spans="1:10" outlineLevel="1" x14ac:dyDescent="0.2">
      <c r="A37" s="171" t="s">
        <v>164</v>
      </c>
      <c r="B37" s="187" t="str">
        <f>IF(OR(B15="y",B16="y",B17="y"),"yes","no")</f>
        <v>no</v>
      </c>
      <c r="C37" s="188"/>
      <c r="D37" s="56"/>
      <c r="E37" s="21"/>
    </row>
    <row r="38" spans="1:10" outlineLevel="1" x14ac:dyDescent="0.2">
      <c r="A38" s="189" t="s">
        <v>163</v>
      </c>
      <c r="B38" s="190" t="e">
        <f>IF((AND(B37="yes",B31&lt;=B36)),"yes","no")</f>
        <v>#N/A</v>
      </c>
      <c r="C38" s="56"/>
      <c r="D38" s="127"/>
      <c r="E38" s="21" t="s">
        <v>66</v>
      </c>
    </row>
    <row r="39" spans="1:10" outlineLevel="1" x14ac:dyDescent="0.2">
      <c r="A39" s="189" t="s">
        <v>171</v>
      </c>
      <c r="B39" s="191" t="e">
        <f>IF(AND((B31&gt;B36),(B17="y")),"Yes, assets must be &lt;=$3,250","no")</f>
        <v>#N/A</v>
      </c>
      <c r="C39" s="56"/>
      <c r="D39" s="127"/>
      <c r="E39" s="21"/>
    </row>
    <row r="40" spans="1:10" ht="13.5" outlineLevel="1" thickBot="1" x14ac:dyDescent="0.25">
      <c r="A40" s="171"/>
      <c r="B40" s="192"/>
      <c r="C40" s="193"/>
      <c r="D40" s="56"/>
      <c r="E40" s="21"/>
    </row>
    <row r="41" spans="1:10" s="103" customFormat="1" ht="17.25" thickTop="1" thickBot="1" x14ac:dyDescent="0.3">
      <c r="A41" s="194" t="s">
        <v>135</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152</v>
      </c>
      <c r="B43" s="65"/>
      <c r="C43" s="65"/>
      <c r="D43" s="65"/>
      <c r="E43" s="42"/>
      <c r="J43" s="147">
        <f>IF(B17="y",1,0)</f>
        <v>0</v>
      </c>
    </row>
    <row r="44" spans="1:10" s="26" customFormat="1" ht="15.75" outlineLevel="1" x14ac:dyDescent="0.25">
      <c r="A44" s="199" t="s">
        <v>136</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137</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138</v>
      </c>
      <c r="B48" s="24">
        <f>Earned_Income*earned_income_deduction</f>
        <v>0</v>
      </c>
      <c r="C48" s="23"/>
      <c r="D48" s="22"/>
      <c r="E48" s="38" t="s">
        <v>29</v>
      </c>
      <c r="J48" s="147" t="s">
        <v>165</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61"/>
      <c r="D50" s="262"/>
      <c r="E50" s="21" t="s">
        <v>41</v>
      </c>
    </row>
    <row r="51" spans="1:10" outlineLevel="1" x14ac:dyDescent="0.2">
      <c r="A51" s="201"/>
      <c r="B51" s="202" t="str">
        <f>IF(B17="y","$35.00"," ")</f>
        <v xml:space="preserve"> </v>
      </c>
      <c r="C51" s="248" t="str">
        <f>IF(B17="y","Standard $155 deduction allowed if expenses are $35-$190/month. Actual amount minus $35' allowed if over $190/mo."," ")</f>
        <v xml:space="preserve"> </v>
      </c>
      <c r="D51" s="248"/>
      <c r="E51" s="21"/>
    </row>
    <row r="52" spans="1:10" s="151" customFormat="1" outlineLevel="1" x14ac:dyDescent="0.2">
      <c r="A52" s="203" t="s">
        <v>139</v>
      </c>
      <c r="B52" s="133">
        <f>IF(Household_SSI="y",IF(B50&gt;189.99,B50-B51,IF(B50-B51&lt;0,0,155)),0)</f>
        <v>0</v>
      </c>
      <c r="C52" s="248"/>
      <c r="D52" s="248"/>
      <c r="E52" s="38"/>
      <c r="J52" s="147"/>
    </row>
    <row r="53" spans="1:10" s="151" customFormat="1" outlineLevel="1" x14ac:dyDescent="0.2">
      <c r="A53" s="259"/>
      <c r="B53" s="260"/>
      <c r="C53" s="248"/>
      <c r="D53" s="248"/>
      <c r="E53" s="38"/>
      <c r="J53" s="157"/>
    </row>
    <row r="54" spans="1:10" outlineLevel="1" x14ac:dyDescent="0.2">
      <c r="A54" s="175"/>
      <c r="B54" s="204"/>
      <c r="C54" s="205"/>
      <c r="D54" s="205"/>
      <c r="E54" s="21"/>
      <c r="J54" s="157"/>
    </row>
    <row r="55" spans="1:10" outlineLevel="1" x14ac:dyDescent="0.2">
      <c r="A55" s="175" t="s">
        <v>75</v>
      </c>
      <c r="B55" s="257" t="s">
        <v>153</v>
      </c>
      <c r="C55" s="258"/>
      <c r="D55" s="56"/>
      <c r="E55" s="21" t="s">
        <v>21</v>
      </c>
    </row>
    <row r="56" spans="1:10" ht="12.75" customHeight="1" outlineLevel="1" x14ac:dyDescent="0.2">
      <c r="A56" s="206" t="s">
        <v>127</v>
      </c>
      <c r="B56" s="129"/>
      <c r="C56" s="66" t="s">
        <v>39</v>
      </c>
      <c r="D56" s="246"/>
      <c r="E56" s="21"/>
    </row>
    <row r="57" spans="1:10" outlineLevel="1" x14ac:dyDescent="0.2">
      <c r="A57" s="206" t="s">
        <v>128</v>
      </c>
      <c r="B57" s="129"/>
      <c r="C57" s="66" t="s">
        <v>39</v>
      </c>
      <c r="D57" s="247"/>
      <c r="E57" s="21"/>
    </row>
    <row r="58" spans="1:10" outlineLevel="1" x14ac:dyDescent="0.2">
      <c r="A58" s="206" t="s">
        <v>129</v>
      </c>
      <c r="B58" s="129"/>
      <c r="C58" s="66" t="s">
        <v>39</v>
      </c>
      <c r="D58" s="247"/>
      <c r="E58" s="21"/>
    </row>
    <row r="59" spans="1:10" ht="13.5" outlineLevel="1" thickBot="1" x14ac:dyDescent="0.25">
      <c r="A59" s="206" t="s">
        <v>130</v>
      </c>
      <c r="B59" s="131"/>
      <c r="C59" s="66" t="s">
        <v>39</v>
      </c>
      <c r="D59" s="247"/>
      <c r="E59" s="21"/>
    </row>
    <row r="60" spans="1:10" s="151" customFormat="1" outlineLevel="1" x14ac:dyDescent="0.2">
      <c r="A60" s="207" t="s">
        <v>140</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141</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155</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142</v>
      </c>
      <c r="B68" s="135"/>
      <c r="C68" s="135"/>
      <c r="D68" s="135"/>
      <c r="E68" s="21"/>
    </row>
    <row r="69" spans="1:10" outlineLevel="1" x14ac:dyDescent="0.2">
      <c r="A69" s="210" t="s">
        <v>179</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154</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156</v>
      </c>
      <c r="B76" s="66">
        <f>SUM(B73:B75)</f>
        <v>0</v>
      </c>
      <c r="C76" s="70"/>
      <c r="D76" s="71"/>
      <c r="E76" s="21"/>
    </row>
    <row r="77" spans="1:10" outlineLevel="1" x14ac:dyDescent="0.2">
      <c r="A77" s="210" t="s">
        <v>178</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c r="B81" s="66"/>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157</v>
      </c>
      <c r="B84" s="220">
        <f>B76+B83</f>
        <v>0</v>
      </c>
      <c r="C84" s="70"/>
      <c r="D84" s="56"/>
      <c r="E84" s="21"/>
    </row>
    <row r="85" spans="1:10" outlineLevel="1" x14ac:dyDescent="0.2">
      <c r="A85" s="210"/>
      <c r="B85" s="66"/>
      <c r="C85" s="56"/>
      <c r="D85" s="56"/>
      <c r="E85" s="21"/>
    </row>
    <row r="86" spans="1:10" outlineLevel="1" x14ac:dyDescent="0.2">
      <c r="A86" s="215" t="s">
        <v>133</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504</v>
      </c>
      <c r="C88" s="56"/>
      <c r="D88" s="56"/>
      <c r="E88" s="21" t="s">
        <v>22</v>
      </c>
    </row>
    <row r="89" spans="1:10" s="151" customFormat="1" outlineLevel="1" x14ac:dyDescent="0.2">
      <c r="A89" s="200" t="s">
        <v>143</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180</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144</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132</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158</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38" t="s">
        <v>65</v>
      </c>
      <c r="J105" s="157"/>
    </row>
    <row r="106" spans="1:10" s="151" customFormat="1" ht="13.5" outlineLevel="1" thickBot="1" x14ac:dyDescent="0.25">
      <c r="A106" s="226"/>
      <c r="B106" s="77"/>
      <c r="C106" s="64"/>
      <c r="D106" s="67"/>
      <c r="E106" s="238"/>
      <c r="J106" s="157"/>
    </row>
    <row r="107" spans="1:10" s="103" customFormat="1" ht="17.25" thickTop="1" thickBot="1" x14ac:dyDescent="0.3">
      <c r="A107" s="227" t="s">
        <v>145</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160</v>
      </c>
      <c r="B109" s="169"/>
      <c r="C109" s="169"/>
      <c r="D109" s="169"/>
      <c r="E109" s="87"/>
      <c r="J109" s="147"/>
    </row>
    <row r="110" spans="1:10" s="152" customFormat="1" ht="15.75" x14ac:dyDescent="0.25">
      <c r="A110" s="228" t="s">
        <v>159</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146</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161</v>
      </c>
      <c r="B114" s="135"/>
      <c r="C114" s="135"/>
      <c r="D114" s="135"/>
      <c r="E114" s="21"/>
    </row>
    <row r="115" spans="1:10" x14ac:dyDescent="0.2">
      <c r="A115" s="166" t="s">
        <v>195</v>
      </c>
      <c r="B115" s="70" t="e">
        <f>IF(HH_SIZE&lt;=8, LOOKUP(HH_SIZE, Ref_Tables!A72:B79), max_fs_household8+((HH_SIZE-8)*max_fs_household_add))</f>
        <v>#N/A</v>
      </c>
      <c r="C115" s="56"/>
      <c r="D115" s="56"/>
      <c r="E115" s="21" t="s">
        <v>67</v>
      </c>
    </row>
    <row r="116" spans="1:10" x14ac:dyDescent="0.2">
      <c r="A116" s="56" t="s">
        <v>147</v>
      </c>
      <c r="B116" s="80" t="e">
        <f>-STEP11</f>
        <v>#N/A</v>
      </c>
      <c r="C116" s="56"/>
      <c r="D116" s="56"/>
      <c r="E116" s="21"/>
    </row>
    <row r="117" spans="1:10" ht="13.5" thickBot="1" x14ac:dyDescent="0.25">
      <c r="A117" s="56"/>
      <c r="B117" s="80"/>
      <c r="C117" s="56"/>
      <c r="D117" s="56"/>
      <c r="E117" s="21"/>
    </row>
    <row r="118" spans="1:10" ht="17.25" thickTop="1" thickBot="1" x14ac:dyDescent="0.3">
      <c r="A118" s="194" t="s">
        <v>148</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63" t="s">
        <v>194</v>
      </c>
      <c r="B119" s="260"/>
      <c r="C119" s="260"/>
      <c r="D119" s="260"/>
      <c r="E119" s="21"/>
    </row>
    <row r="120" spans="1:10" ht="15.75" x14ac:dyDescent="0.25">
      <c r="A120" s="231"/>
      <c r="B120" s="101"/>
      <c r="C120" s="102"/>
      <c r="D120" s="102"/>
      <c r="E120" s="21"/>
    </row>
    <row r="121" spans="1:10" ht="30.75" x14ac:dyDescent="0.25">
      <c r="A121" s="232" t="s">
        <v>125</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51" t="s">
        <v>85</v>
      </c>
      <c r="B124" s="252"/>
      <c r="C124" s="253"/>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A124:C124"/>
    <mergeCell ref="B11:D11"/>
    <mergeCell ref="B10:D10"/>
    <mergeCell ref="B55:C55"/>
    <mergeCell ref="A53:B53"/>
    <mergeCell ref="C50:D50"/>
    <mergeCell ref="A119:D119"/>
    <mergeCell ref="E105:E106"/>
    <mergeCell ref="A1:D1"/>
    <mergeCell ref="A3:D3"/>
    <mergeCell ref="A5:D5"/>
    <mergeCell ref="B9:D9"/>
    <mergeCell ref="A4:D4"/>
    <mergeCell ref="D56:D59"/>
    <mergeCell ref="C51:D53"/>
    <mergeCell ref="A6:D7"/>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8" sqref="A8"/>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196</v>
      </c>
      <c r="B8" t="str">
        <f>IF((Worksheet!B76&gt;=453),"yes","no")</f>
        <v>no</v>
      </c>
    </row>
    <row r="9" spans="1:2" x14ac:dyDescent="0.2">
      <c r="A9" t="s">
        <v>123</v>
      </c>
      <c r="B9" s="2">
        <f>IF(B8="yes",453,223)</f>
        <v>223</v>
      </c>
    </row>
    <row r="10" spans="1:2" x14ac:dyDescent="0.2">
      <c r="A10" t="s">
        <v>119</v>
      </c>
      <c r="B10" s="2">
        <v>634</v>
      </c>
    </row>
    <row r="11" spans="1:2" x14ac:dyDescent="0.2">
      <c r="A11" t="s">
        <v>120</v>
      </c>
      <c r="B11" s="2">
        <f>SUM(B9:B10)</f>
        <v>857</v>
      </c>
    </row>
    <row r="12" spans="1:2" x14ac:dyDescent="0.2">
      <c r="A12" t="s">
        <v>121</v>
      </c>
      <c r="B12" s="2" t="e">
        <f>B11-B7</f>
        <v>#N/A</v>
      </c>
    </row>
    <row r="13" spans="1:2" x14ac:dyDescent="0.2">
      <c r="A13" t="s">
        <v>197</v>
      </c>
      <c r="B13" s="2" t="e">
        <f>B6-B12</f>
        <v>#N/A</v>
      </c>
    </row>
    <row r="14" spans="1:2" s="91" customFormat="1" ht="25.5" customHeight="1" x14ac:dyDescent="0.2">
      <c r="A14" s="96" t="s">
        <v>122</v>
      </c>
      <c r="B14" s="94" t="e">
        <f>IF(B13&gt;0,B13*netincome_percent,0)</f>
        <v>#N/A</v>
      </c>
    </row>
    <row r="15" spans="1:2" ht="25.5" customHeight="1" x14ac:dyDescent="0.2">
      <c r="A15" t="s">
        <v>118</v>
      </c>
      <c r="B15" s="4">
        <f>Ref_Tables!B72</f>
        <v>194</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42278</v>
      </c>
      <c r="C6" s="54">
        <f ca="1">NOW()</f>
        <v>42278.616464236111</v>
      </c>
    </row>
    <row r="7" spans="1:3" ht="22.5" customHeight="1" x14ac:dyDescent="0.2">
      <c r="A7" s="264" t="s">
        <v>191</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168</v>
      </c>
      <c r="B10" s="47" t="e">
        <f>Worksheet!B35</f>
        <v>#N/A</v>
      </c>
      <c r="C10" s="270" t="s">
        <v>91</v>
      </c>
    </row>
    <row r="11" spans="1:3" x14ac:dyDescent="0.2">
      <c r="A11" s="46" t="s">
        <v>169</v>
      </c>
      <c r="B11" s="47" t="e">
        <f>Worksheet!B36</f>
        <v>#N/A</v>
      </c>
      <c r="C11" s="270"/>
    </row>
    <row r="12" spans="1:3" x14ac:dyDescent="0.2">
      <c r="A12" s="46" t="s">
        <v>170</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172</v>
      </c>
      <c r="B19" s="47"/>
      <c r="C19" s="47"/>
    </row>
    <row r="20" spans="1:3" x14ac:dyDescent="0.2">
      <c r="A20" s="50" t="s">
        <v>173</v>
      </c>
      <c r="B20" s="47">
        <f>Worksheet!B76</f>
        <v>0</v>
      </c>
      <c r="C20" s="47"/>
    </row>
    <row r="21" spans="1:3" x14ac:dyDescent="0.2">
      <c r="A21" s="50" t="s">
        <v>174</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189</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190</v>
      </c>
      <c r="B39" s="84" t="e">
        <f>Worksheet!B118</f>
        <v>#N/A</v>
      </c>
      <c r="C39" s="46"/>
    </row>
    <row r="40" spans="1:3" ht="56.25" customHeight="1" thickTop="1" x14ac:dyDescent="0.2">
      <c r="A40" s="269" t="s">
        <v>187</v>
      </c>
      <c r="B40" s="269"/>
      <c r="C40" s="269"/>
    </row>
    <row r="41" spans="1:3" ht="50.25" customHeight="1" x14ac:dyDescent="0.2">
      <c r="A41" s="268" t="s">
        <v>188</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49" sqref="C49"/>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6" t="s">
        <v>63</v>
      </c>
      <c r="B1" s="277"/>
      <c r="C1" s="277"/>
    </row>
    <row r="2" spans="1:3" s="26" customFormat="1" ht="13.5" thickTop="1" x14ac:dyDescent="0.2">
      <c r="A2" s="123"/>
      <c r="B2" s="124"/>
    </row>
    <row r="3" spans="1:3" ht="13.5" thickBot="1" x14ac:dyDescent="0.25">
      <c r="A3" s="274" t="s">
        <v>35</v>
      </c>
      <c r="B3" s="275"/>
      <c r="C3" s="275"/>
    </row>
    <row r="4" spans="1:3" x14ac:dyDescent="0.2">
      <c r="A4" s="116" t="s">
        <v>15</v>
      </c>
      <c r="B4" s="19">
        <v>3250</v>
      </c>
      <c r="C4" s="14"/>
    </row>
    <row r="5" spans="1:3" x14ac:dyDescent="0.2">
      <c r="A5" s="116" t="s">
        <v>20</v>
      </c>
      <c r="B5" s="19">
        <v>0</v>
      </c>
      <c r="C5" s="14"/>
    </row>
    <row r="6" spans="1:3" x14ac:dyDescent="0.2">
      <c r="A6" s="116" t="s">
        <v>16</v>
      </c>
      <c r="B6" s="19">
        <v>2250</v>
      </c>
      <c r="C6" s="14"/>
    </row>
    <row r="7" spans="1:3" x14ac:dyDescent="0.2">
      <c r="A7" s="116"/>
      <c r="B7" s="19"/>
      <c r="C7" s="14"/>
    </row>
    <row r="8" spans="1:3" ht="13.5" thickBot="1" x14ac:dyDescent="0.25">
      <c r="A8" s="274" t="s">
        <v>186</v>
      </c>
      <c r="B8" s="275"/>
      <c r="C8" s="275"/>
    </row>
    <row r="9" spans="1:3" s="1" customFormat="1" ht="13.5" thickBot="1" x14ac:dyDescent="0.25">
      <c r="A9" s="117" t="s">
        <v>70</v>
      </c>
      <c r="B9" s="118" t="s">
        <v>10</v>
      </c>
      <c r="C9" s="119"/>
    </row>
    <row r="10" spans="1:3" x14ac:dyDescent="0.2">
      <c r="A10" s="120">
        <v>1</v>
      </c>
      <c r="B10" s="121">
        <v>1276</v>
      </c>
      <c r="C10" s="14"/>
    </row>
    <row r="11" spans="1:3" x14ac:dyDescent="0.2">
      <c r="A11" s="120">
        <v>2</v>
      </c>
      <c r="B11" s="121">
        <v>1726</v>
      </c>
      <c r="C11" s="14"/>
    </row>
    <row r="12" spans="1:3" x14ac:dyDescent="0.2">
      <c r="A12" s="120">
        <v>3</v>
      </c>
      <c r="B12" s="121">
        <v>2177</v>
      </c>
      <c r="C12" s="14"/>
    </row>
    <row r="13" spans="1:3" x14ac:dyDescent="0.2">
      <c r="A13" s="120">
        <v>4</v>
      </c>
      <c r="B13" s="121">
        <v>2628</v>
      </c>
      <c r="C13" s="14"/>
    </row>
    <row r="14" spans="1:3" x14ac:dyDescent="0.2">
      <c r="A14" s="105">
        <v>5</v>
      </c>
      <c r="B14" s="121">
        <v>3078</v>
      </c>
      <c r="C14" s="14"/>
    </row>
    <row r="15" spans="1:3" x14ac:dyDescent="0.2">
      <c r="A15" s="105">
        <v>6</v>
      </c>
      <c r="B15" s="121">
        <v>3529</v>
      </c>
      <c r="C15" s="14"/>
    </row>
    <row r="16" spans="1:3" x14ac:dyDescent="0.2">
      <c r="A16" s="105">
        <v>7</v>
      </c>
      <c r="B16" s="121">
        <v>3980</v>
      </c>
      <c r="C16" s="14"/>
    </row>
    <row r="17" spans="1:3" x14ac:dyDescent="0.2">
      <c r="A17" s="105">
        <v>8</v>
      </c>
      <c r="B17" s="121">
        <v>4430</v>
      </c>
      <c r="C17" s="14"/>
    </row>
    <row r="18" spans="1:3" x14ac:dyDescent="0.2">
      <c r="A18" s="122" t="s">
        <v>11</v>
      </c>
      <c r="B18" s="121">
        <v>451</v>
      </c>
      <c r="C18" s="14" t="s">
        <v>12</v>
      </c>
    </row>
    <row r="19" spans="1:3" x14ac:dyDescent="0.2">
      <c r="A19" s="3"/>
      <c r="B19" s="7"/>
    </row>
    <row r="20" spans="1:3" ht="13.5" thickBot="1" x14ac:dyDescent="0.25">
      <c r="A20" s="273" t="s">
        <v>185</v>
      </c>
      <c r="B20" s="278"/>
      <c r="C20" s="278"/>
    </row>
    <row r="21" spans="1:3" s="1" customFormat="1" ht="13.5" thickBot="1" x14ac:dyDescent="0.25">
      <c r="A21" s="12" t="s">
        <v>70</v>
      </c>
      <c r="B21" s="13" t="s">
        <v>69</v>
      </c>
      <c r="C21" s="13"/>
    </row>
    <row r="22" spans="1:3" x14ac:dyDescent="0.2">
      <c r="A22" s="9">
        <v>1</v>
      </c>
      <c r="B22" s="7">
        <v>1962</v>
      </c>
      <c r="C22" s="4"/>
    </row>
    <row r="23" spans="1:3" x14ac:dyDescent="0.2">
      <c r="A23" s="9">
        <v>2</v>
      </c>
      <c r="B23" s="7">
        <v>2655</v>
      </c>
    </row>
    <row r="24" spans="1:3" x14ac:dyDescent="0.2">
      <c r="A24" s="9">
        <v>3</v>
      </c>
      <c r="B24" s="7">
        <v>3348</v>
      </c>
    </row>
    <row r="25" spans="1:3" x14ac:dyDescent="0.2">
      <c r="A25" s="9">
        <v>4</v>
      </c>
      <c r="B25" s="7">
        <v>4042</v>
      </c>
    </row>
    <row r="26" spans="1:3" x14ac:dyDescent="0.2">
      <c r="A26" s="8">
        <v>5</v>
      </c>
      <c r="B26" s="7">
        <v>4735</v>
      </c>
    </row>
    <row r="27" spans="1:3" x14ac:dyDescent="0.2">
      <c r="A27" s="8">
        <v>6</v>
      </c>
      <c r="B27" s="7">
        <v>5428</v>
      </c>
    </row>
    <row r="28" spans="1:3" x14ac:dyDescent="0.2">
      <c r="A28" s="8">
        <v>7</v>
      </c>
      <c r="B28" s="7">
        <v>6122</v>
      </c>
    </row>
    <row r="29" spans="1:3" x14ac:dyDescent="0.2">
      <c r="A29" s="8">
        <v>8</v>
      </c>
      <c r="B29" s="7">
        <v>6815</v>
      </c>
    </row>
    <row r="30" spans="1:3" x14ac:dyDescent="0.2">
      <c r="A30" s="3" t="s">
        <v>11</v>
      </c>
      <c r="B30" s="7">
        <v>693</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155</v>
      </c>
    </row>
    <row r="35" spans="1:3" x14ac:dyDescent="0.2">
      <c r="A35" s="9">
        <v>2</v>
      </c>
      <c r="B35" s="7">
        <v>155</v>
      </c>
    </row>
    <row r="36" spans="1:3" x14ac:dyDescent="0.2">
      <c r="A36" s="9">
        <v>3</v>
      </c>
      <c r="B36" s="7">
        <v>155</v>
      </c>
    </row>
    <row r="37" spans="1:3" x14ac:dyDescent="0.2">
      <c r="A37" s="9">
        <v>4</v>
      </c>
      <c r="B37" s="7">
        <v>165</v>
      </c>
    </row>
    <row r="38" spans="1:3" x14ac:dyDescent="0.2">
      <c r="A38" s="8">
        <v>5</v>
      </c>
      <c r="B38" s="7">
        <v>193</v>
      </c>
    </row>
    <row r="39" spans="1:3" x14ac:dyDescent="0.2">
      <c r="A39" s="16" t="s">
        <v>24</v>
      </c>
      <c r="B39" s="7">
        <v>221</v>
      </c>
    </row>
    <row r="40" spans="1:3" x14ac:dyDescent="0.2">
      <c r="A40" s="8"/>
      <c r="B40" s="7"/>
    </row>
    <row r="41" spans="1:3" ht="13.5" thickBot="1" x14ac:dyDescent="0.25">
      <c r="A41" s="273" t="s">
        <v>28</v>
      </c>
      <c r="B41" s="278"/>
      <c r="C41" s="278"/>
    </row>
    <row r="42" spans="1:3" x14ac:dyDescent="0.2">
      <c r="A42" t="s">
        <v>27</v>
      </c>
      <c r="B42" s="17">
        <v>0.2</v>
      </c>
    </row>
    <row r="44" spans="1:3" ht="13.5" thickBot="1" x14ac:dyDescent="0.25">
      <c r="A44" s="273" t="s">
        <v>58</v>
      </c>
      <c r="B44" s="278"/>
      <c r="C44" s="278"/>
    </row>
    <row r="45" spans="1:3" x14ac:dyDescent="0.2">
      <c r="A45" t="s">
        <v>14</v>
      </c>
      <c r="B45" s="2">
        <v>35</v>
      </c>
    </row>
    <row r="47" spans="1:3" ht="13.5" thickBot="1" x14ac:dyDescent="0.25">
      <c r="A47" s="273" t="s">
        <v>95</v>
      </c>
      <c r="B47" s="273"/>
      <c r="C47" s="273"/>
    </row>
    <row r="48" spans="1:3" s="11" customFormat="1" x14ac:dyDescent="0.2">
      <c r="A48" s="11" t="s">
        <v>6</v>
      </c>
      <c r="B48" s="44">
        <v>620</v>
      </c>
      <c r="C48" s="44"/>
    </row>
    <row r="49" spans="1:3" s="11" customFormat="1" x14ac:dyDescent="0.2">
      <c r="A49" s="11" t="s">
        <v>7</v>
      </c>
      <c r="B49" s="44">
        <v>381</v>
      </c>
      <c r="C49" s="44"/>
    </row>
    <row r="50" spans="1:3" s="11" customFormat="1" x14ac:dyDescent="0.2">
      <c r="A50" s="11" t="s">
        <v>19</v>
      </c>
      <c r="B50" s="44">
        <v>0</v>
      </c>
      <c r="C50" s="44"/>
    </row>
    <row r="51" spans="1:3" s="11" customFormat="1" x14ac:dyDescent="0.2">
      <c r="A51" s="11" t="s">
        <v>78</v>
      </c>
      <c r="B51" s="44">
        <v>44</v>
      </c>
      <c r="C51" s="44"/>
    </row>
    <row r="52" spans="1:3" x14ac:dyDescent="0.2">
      <c r="B52" s="19"/>
    </row>
    <row r="53" spans="1:3" ht="13.5" thickBot="1" x14ac:dyDescent="0.25">
      <c r="A53" s="278" t="s">
        <v>17</v>
      </c>
      <c r="B53" s="278"/>
      <c r="C53" s="278"/>
    </row>
    <row r="54" spans="1:3" ht="12.75" customHeight="1" x14ac:dyDescent="0.2">
      <c r="A54" t="s">
        <v>149</v>
      </c>
      <c r="B54" s="2">
        <v>504</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8"/>
      <c r="C58" s="278"/>
    </row>
    <row r="59" spans="1:3" s="14" customFormat="1" x14ac:dyDescent="0.2">
      <c r="A59" s="14">
        <v>1</v>
      </c>
      <c r="B59" s="15">
        <v>981</v>
      </c>
    </row>
    <row r="60" spans="1:3" s="14" customFormat="1" x14ac:dyDescent="0.2">
      <c r="A60" s="14">
        <v>2</v>
      </c>
      <c r="B60" s="15">
        <v>1328</v>
      </c>
    </row>
    <row r="61" spans="1:3" x14ac:dyDescent="0.2">
      <c r="A61">
        <v>3</v>
      </c>
      <c r="B61" s="4">
        <v>1675</v>
      </c>
    </row>
    <row r="62" spans="1:3" x14ac:dyDescent="0.2">
      <c r="A62">
        <v>4</v>
      </c>
      <c r="B62" s="4">
        <v>2021</v>
      </c>
    </row>
    <row r="63" spans="1:3" x14ac:dyDescent="0.2">
      <c r="A63">
        <v>5</v>
      </c>
      <c r="B63" s="4">
        <v>2368</v>
      </c>
    </row>
    <row r="64" spans="1:3" x14ac:dyDescent="0.2">
      <c r="A64">
        <v>6</v>
      </c>
      <c r="B64" s="4">
        <v>2715</v>
      </c>
    </row>
    <row r="65" spans="1:3" x14ac:dyDescent="0.2">
      <c r="A65">
        <v>7</v>
      </c>
      <c r="B65" s="4">
        <v>3061</v>
      </c>
    </row>
    <row r="66" spans="1:3" x14ac:dyDescent="0.2">
      <c r="A66">
        <v>8</v>
      </c>
      <c r="B66" s="4">
        <v>3408</v>
      </c>
    </row>
    <row r="67" spans="1:3" x14ac:dyDescent="0.2">
      <c r="A67" s="3" t="s">
        <v>8</v>
      </c>
      <c r="B67" s="4">
        <v>347</v>
      </c>
      <c r="C67" s="279" t="s">
        <v>37</v>
      </c>
    </row>
    <row r="68" spans="1:3" x14ac:dyDescent="0.2">
      <c r="C68" s="279"/>
    </row>
    <row r="69" spans="1:3" x14ac:dyDescent="0.2">
      <c r="C69" s="279"/>
    </row>
    <row r="70" spans="1:3" x14ac:dyDescent="0.2">
      <c r="C70" s="10"/>
    </row>
    <row r="71" spans="1:3" ht="13.5" thickBot="1" x14ac:dyDescent="0.25">
      <c r="A71" s="273" t="s">
        <v>57</v>
      </c>
      <c r="B71" s="278"/>
      <c r="C71" s="278"/>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8</v>
      </c>
      <c r="B80" s="5">
        <v>146</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16</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2015-10-01T18:47:55Z</dcterms:modified>
</cp:coreProperties>
</file>